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admin\Downloads\"/>
    </mc:Choice>
  </mc:AlternateContent>
  <xr:revisionPtr revIDLastSave="0" documentId="13_ncr:1_{FF6605D7-86D7-4068-A726-96C05F8AD61B}" xr6:coauthVersionLast="47" xr6:coauthVersionMax="47" xr10:uidLastSave="{00000000-0000-0000-0000-000000000000}"/>
  <bookViews>
    <workbookView xWindow="-120" yWindow="-120" windowWidth="20730" windowHeight="11040" tabRatio="558" activeTab="1" xr2:uid="{00000000-000D-0000-FFFF-FFFF00000000}"/>
  </bookViews>
  <sheets>
    <sheet name="راهنما" sheetId="130" r:id="rId1"/>
    <sheet name="اطلاعات سال 1403" sheetId="129" r:id="rId2"/>
    <sheet name="1" sheetId="126" r:id="rId3"/>
  </sheets>
  <definedNames>
    <definedName name="_xlnm._FilterDatabase" localSheetId="2" hidden="1">'1'!$D$1:$XDL$5</definedName>
    <definedName name="asli">'اطلاعات سال 1403'!$A$1</definedName>
    <definedName name="payesanavat">'اطلاعات سال 1403'!#REF!</definedName>
    <definedName name="_xlnm.Print_Area" localSheetId="2">'1'!$A$1:$AK$28</definedName>
    <definedName name="sanad">'1'!$C$20:$F$33</definedName>
    <definedName name="taxsallary">'اطلاعات سال 1403'!#REF!</definedName>
    <definedName name="ش1">'1'!$I$4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26" l="1"/>
  <c r="J17" i="126"/>
  <c r="L17" i="126"/>
  <c r="S17" i="126"/>
  <c r="T17" i="126"/>
  <c r="U17" i="126"/>
  <c r="V17" i="126"/>
  <c r="W17" i="126"/>
  <c r="M3" i="126"/>
  <c r="M4" i="126"/>
  <c r="M5" i="126"/>
  <c r="M6" i="126"/>
  <c r="M7" i="126"/>
  <c r="M8" i="126"/>
  <c r="M9" i="126"/>
  <c r="M10" i="126"/>
  <c r="M11" i="126"/>
  <c r="M12" i="126"/>
  <c r="M13" i="126"/>
  <c r="M14" i="126"/>
  <c r="M15" i="126"/>
  <c r="M16" i="126"/>
  <c r="O3" i="126"/>
  <c r="O4" i="126"/>
  <c r="O5" i="126"/>
  <c r="O6" i="126"/>
  <c r="O7" i="126"/>
  <c r="O8" i="126"/>
  <c r="O9" i="126"/>
  <c r="O10" i="126"/>
  <c r="O11" i="126"/>
  <c r="O12" i="126"/>
  <c r="O13" i="126"/>
  <c r="O14" i="126"/>
  <c r="O15" i="126"/>
  <c r="O16" i="126"/>
  <c r="O2" i="126"/>
  <c r="N3" i="126"/>
  <c r="N4" i="126"/>
  <c r="N5" i="126"/>
  <c r="N6" i="126"/>
  <c r="N7" i="126"/>
  <c r="N8" i="126"/>
  <c r="N9" i="126"/>
  <c r="N10" i="126"/>
  <c r="N11" i="126"/>
  <c r="N12" i="126"/>
  <c r="N13" i="126"/>
  <c r="N14" i="126"/>
  <c r="N15" i="126"/>
  <c r="N16" i="126"/>
  <c r="K3" i="126"/>
  <c r="K4" i="126"/>
  <c r="K5" i="126"/>
  <c r="K6" i="126"/>
  <c r="K7" i="126"/>
  <c r="K8" i="126"/>
  <c r="K9" i="126"/>
  <c r="K10" i="126"/>
  <c r="K11" i="126"/>
  <c r="K12" i="126"/>
  <c r="K13" i="126"/>
  <c r="K14" i="126"/>
  <c r="K15" i="126"/>
  <c r="K16" i="126"/>
  <c r="K2" i="126"/>
  <c r="M2" i="126"/>
  <c r="D3" i="126"/>
  <c r="D17" i="126" s="1"/>
  <c r="C3" i="126"/>
  <c r="C4" i="126"/>
  <c r="C5" i="126"/>
  <c r="C6" i="126"/>
  <c r="C7" i="126"/>
  <c r="C8" i="126"/>
  <c r="C9" i="126"/>
  <c r="C10" i="126"/>
  <c r="C11" i="126"/>
  <c r="C12" i="126"/>
  <c r="C13" i="126"/>
  <c r="C14" i="126"/>
  <c r="C15" i="126"/>
  <c r="C16" i="126"/>
  <c r="C2" i="126"/>
  <c r="F34" i="129"/>
  <c r="F35" i="129"/>
  <c r="F36" i="129"/>
  <c r="F37" i="129"/>
  <c r="F38" i="129"/>
  <c r="F39" i="129"/>
  <c r="F40" i="129"/>
  <c r="F41" i="129"/>
  <c r="F42" i="129"/>
  <c r="F43" i="129"/>
  <c r="F44" i="129"/>
  <c r="F45" i="129"/>
  <c r="F46" i="129"/>
  <c r="F47" i="129"/>
  <c r="F48" i="129"/>
  <c r="F49" i="129"/>
  <c r="F50" i="129"/>
  <c r="E5" i="129"/>
  <c r="D4" i="126" s="1"/>
  <c r="E6" i="129"/>
  <c r="D5" i="126" s="1"/>
  <c r="E7" i="129"/>
  <c r="D6" i="126" s="1"/>
  <c r="E8" i="129"/>
  <c r="D7" i="126" s="1"/>
  <c r="E9" i="129"/>
  <c r="D8" i="126" s="1"/>
  <c r="E10" i="129"/>
  <c r="D9" i="126" s="1"/>
  <c r="E11" i="129"/>
  <c r="D10" i="126" s="1"/>
  <c r="E12" i="129"/>
  <c r="D11" i="126" s="1"/>
  <c r="E13" i="129"/>
  <c r="D12" i="126" s="1"/>
  <c r="E14" i="129"/>
  <c r="D13" i="126" s="1"/>
  <c r="E15" i="129"/>
  <c r="D14" i="126" s="1"/>
  <c r="E16" i="129"/>
  <c r="D15" i="126" s="1"/>
  <c r="E17" i="129"/>
  <c r="D16" i="126" s="1"/>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4" i="129"/>
  <c r="E3" i="129"/>
  <c r="D2" i="126" s="1"/>
  <c r="L5" i="129"/>
  <c r="L6" i="129"/>
  <c r="L7" i="129"/>
  <c r="L8" i="129"/>
  <c r="L4" i="129"/>
  <c r="I33" i="129"/>
  <c r="F33" i="129" s="1"/>
  <c r="I32" i="129"/>
  <c r="F32" i="129" s="1"/>
  <c r="I31" i="129"/>
  <c r="F31" i="129" s="1"/>
  <c r="I30" i="129"/>
  <c r="I29" i="129"/>
  <c r="I28" i="129"/>
  <c r="I27" i="129"/>
  <c r="I26" i="129"/>
  <c r="I25" i="129"/>
  <c r="I24" i="129"/>
  <c r="I23" i="129"/>
  <c r="I22" i="129"/>
  <c r="I21" i="129"/>
  <c r="I20" i="129"/>
  <c r="I19" i="129"/>
  <c r="I18" i="129"/>
  <c r="I17" i="129"/>
  <c r="I16" i="129"/>
  <c r="I15" i="129"/>
  <c r="I14" i="129"/>
  <c r="I13" i="129"/>
  <c r="I12" i="129"/>
  <c r="I11" i="129"/>
  <c r="I10" i="129"/>
  <c r="I9" i="129"/>
  <c r="I8" i="129"/>
  <c r="I7" i="129"/>
  <c r="I6" i="129"/>
  <c r="I5" i="129"/>
  <c r="I4" i="129"/>
  <c r="I3" i="129"/>
  <c r="M17" i="126" l="1"/>
  <c r="O17" i="126"/>
  <c r="K17" i="126"/>
  <c r="F3" i="129"/>
  <c r="E2" i="126" s="1"/>
  <c r="F29" i="129"/>
  <c r="F30" i="129"/>
  <c r="F28" i="129"/>
  <c r="F27" i="129"/>
  <c r="F22" i="129"/>
  <c r="F23" i="129"/>
  <c r="F25" i="129"/>
  <c r="F24" i="129"/>
  <c r="F26" i="129"/>
  <c r="F4" i="129"/>
  <c r="E3" i="126" s="1"/>
  <c r="F6" i="129"/>
  <c r="E5" i="126" s="1"/>
  <c r="F8" i="129"/>
  <c r="E7" i="126" s="1"/>
  <c r="F11" i="129"/>
  <c r="E10" i="126" s="1"/>
  <c r="F19" i="129"/>
  <c r="F21" i="129"/>
  <c r="F5" i="129"/>
  <c r="E4" i="126" s="1"/>
  <c r="F9" i="129"/>
  <c r="E8" i="126" s="1"/>
  <c r="F10" i="129"/>
  <c r="E9" i="126" s="1"/>
  <c r="F12" i="129"/>
  <c r="E11" i="126" s="1"/>
  <c r="F13" i="129"/>
  <c r="E12" i="126" s="1"/>
  <c r="F14" i="129"/>
  <c r="E13" i="126" s="1"/>
  <c r="F15" i="129"/>
  <c r="E14" i="126" s="1"/>
  <c r="F16" i="129"/>
  <c r="E15" i="126" s="1"/>
  <c r="F17" i="129"/>
  <c r="E16" i="126" s="1"/>
  <c r="F18" i="129"/>
  <c r="F20" i="129"/>
  <c r="F7" i="129"/>
  <c r="E6" i="126" s="1"/>
  <c r="D29" i="126"/>
  <c r="F23" i="126"/>
  <c r="E25" i="126"/>
  <c r="E21" i="126"/>
  <c r="C29" i="126"/>
  <c r="C28" i="126"/>
  <c r="C27" i="126"/>
  <c r="C26" i="126"/>
  <c r="C25" i="126"/>
  <c r="C24" i="126"/>
  <c r="C23" i="126"/>
  <c r="C22" i="126"/>
  <c r="C21" i="126"/>
  <c r="F24" i="126"/>
  <c r="N2" i="126"/>
  <c r="N17" i="126" s="1"/>
  <c r="F2" i="126" l="1"/>
  <c r="E17" i="126"/>
  <c r="P2" i="126"/>
  <c r="D30" i="126"/>
  <c r="D28" i="126"/>
  <c r="Z10" i="126"/>
  <c r="D25" i="126"/>
  <c r="Z16" i="126"/>
  <c r="Z4" i="126"/>
  <c r="Z15" i="126"/>
  <c r="Z9" i="126"/>
  <c r="Z3" i="126"/>
  <c r="Z14" i="126"/>
  <c r="Z8" i="126"/>
  <c r="Z13" i="126"/>
  <c r="Z7" i="126"/>
  <c r="Z12" i="126"/>
  <c r="Z6" i="126"/>
  <c r="Z11" i="126"/>
  <c r="Z5" i="126"/>
  <c r="Q2" i="126" l="1"/>
  <c r="Z2" i="126"/>
  <c r="Z17" i="126" s="1"/>
  <c r="D24" i="126"/>
  <c r="D26" i="126"/>
  <c r="D27" i="126"/>
  <c r="H7" i="126" l="1"/>
  <c r="H9" i="126"/>
  <c r="H8" i="126"/>
  <c r="H6" i="126"/>
  <c r="H5" i="126"/>
  <c r="H16" i="126"/>
  <c r="H4" i="126"/>
  <c r="H15" i="126"/>
  <c r="H3" i="126"/>
  <c r="F7" i="126"/>
  <c r="H14" i="126"/>
  <c r="H13" i="126"/>
  <c r="H12" i="126"/>
  <c r="H11" i="126"/>
  <c r="H10" i="126"/>
  <c r="I7" i="126" l="1"/>
  <c r="R7" i="126"/>
  <c r="AK7" i="126"/>
  <c r="P7" i="126"/>
  <c r="Q7" i="126" s="1"/>
  <c r="F9" i="126"/>
  <c r="F6" i="126"/>
  <c r="F12" i="126"/>
  <c r="F16" i="126"/>
  <c r="F3" i="126"/>
  <c r="F14" i="126"/>
  <c r="F8" i="126"/>
  <c r="F13" i="126"/>
  <c r="F5" i="126"/>
  <c r="F15" i="126"/>
  <c r="F11" i="126"/>
  <c r="F4" i="126"/>
  <c r="F10" i="126"/>
  <c r="F17" i="126" l="1"/>
  <c r="I10" i="126"/>
  <c r="P10" i="126"/>
  <c r="Q10" i="126" s="1"/>
  <c r="AK10" i="126"/>
  <c r="R10" i="126"/>
  <c r="I11" i="126"/>
  <c r="AK11" i="126"/>
  <c r="R11" i="126"/>
  <c r="P11" i="126"/>
  <c r="Q11" i="126" s="1"/>
  <c r="I13" i="126"/>
  <c r="AK13" i="126"/>
  <c r="R13" i="126"/>
  <c r="P13" i="126"/>
  <c r="Q13" i="126" s="1"/>
  <c r="I14" i="126"/>
  <c r="AK14" i="126"/>
  <c r="P14" i="126"/>
  <c r="Q14" i="126" s="1"/>
  <c r="R14" i="126"/>
  <c r="I6" i="126"/>
  <c r="AK6" i="126"/>
  <c r="P6" i="126"/>
  <c r="Q6" i="126" s="1"/>
  <c r="R6" i="126"/>
  <c r="I4" i="126"/>
  <c r="AK4" i="126"/>
  <c r="R4" i="126"/>
  <c r="P4" i="126"/>
  <c r="Q4" i="126" s="1"/>
  <c r="I15" i="126"/>
  <c r="P15" i="126"/>
  <c r="Q15" i="126" s="1"/>
  <c r="R15" i="126"/>
  <c r="AK15" i="126"/>
  <c r="I5" i="126"/>
  <c r="P5" i="126"/>
  <c r="Q5" i="126" s="1"/>
  <c r="R5" i="126"/>
  <c r="AK5" i="126"/>
  <c r="I8" i="126"/>
  <c r="AK8" i="126"/>
  <c r="R8" i="126"/>
  <c r="P8" i="126"/>
  <c r="Q8" i="126" s="1"/>
  <c r="R3" i="126"/>
  <c r="P3" i="126"/>
  <c r="I16" i="126"/>
  <c r="AK16" i="126"/>
  <c r="P16" i="126"/>
  <c r="Q16" i="126" s="1"/>
  <c r="R16" i="126"/>
  <c r="I12" i="126"/>
  <c r="R12" i="126"/>
  <c r="P12" i="126"/>
  <c r="Q12" i="126" s="1"/>
  <c r="AK12" i="126"/>
  <c r="I9" i="126"/>
  <c r="P9" i="126"/>
  <c r="Q9" i="126" s="1"/>
  <c r="R9" i="126"/>
  <c r="AK9" i="126"/>
  <c r="I3" i="126"/>
  <c r="AA7" i="126"/>
  <c r="AF7" i="126" s="1"/>
  <c r="AC7" i="126"/>
  <c r="X7" i="126"/>
  <c r="Y7" i="126" s="1"/>
  <c r="Q3" i="126" l="1"/>
  <c r="Q17" i="126" s="1"/>
  <c r="P17" i="126"/>
  <c r="AA14" i="126"/>
  <c r="AE14" i="126" s="1"/>
  <c r="AA16" i="126"/>
  <c r="AD16" i="126" s="1"/>
  <c r="AA12" i="126"/>
  <c r="AE12" i="126" s="1"/>
  <c r="AA15" i="126"/>
  <c r="AA13" i="126"/>
  <c r="AD13" i="126" s="1"/>
  <c r="AA3" i="126"/>
  <c r="AD3" i="126" s="1"/>
  <c r="AK3" i="126" s="1"/>
  <c r="AA6" i="126"/>
  <c r="AA5" i="126"/>
  <c r="AA4" i="126"/>
  <c r="AD4" i="126" s="1"/>
  <c r="AA8" i="126"/>
  <c r="AD8" i="126" s="1"/>
  <c r="AA9" i="126"/>
  <c r="AA11" i="126"/>
  <c r="AD11" i="126" s="1"/>
  <c r="AA10" i="126"/>
  <c r="AD10" i="126" s="1"/>
  <c r="D21" i="126"/>
  <c r="AE7" i="126"/>
  <c r="AD7" i="126"/>
  <c r="AC12" i="126"/>
  <c r="X9" i="126"/>
  <c r="Y9" i="126" s="1"/>
  <c r="AC9" i="126"/>
  <c r="AE5" i="126"/>
  <c r="AC5" i="126"/>
  <c r="X13" i="126"/>
  <c r="Y13" i="126" s="1"/>
  <c r="AC13" i="126"/>
  <c r="AC14" i="126"/>
  <c r="X15" i="126"/>
  <c r="Y15" i="126" s="1"/>
  <c r="AD15" i="126"/>
  <c r="AC15" i="126"/>
  <c r="X16" i="126"/>
  <c r="Y16" i="126" s="1"/>
  <c r="AC16" i="126"/>
  <c r="AC8" i="126"/>
  <c r="X6" i="126"/>
  <c r="Y6" i="126" s="1"/>
  <c r="AC6" i="126"/>
  <c r="AC3" i="126"/>
  <c r="X11" i="126"/>
  <c r="Y11" i="126" s="1"/>
  <c r="AC11" i="126"/>
  <c r="AC10" i="126"/>
  <c r="X4" i="126"/>
  <c r="Y4" i="126" s="1"/>
  <c r="AC4" i="126"/>
  <c r="X12" i="126"/>
  <c r="Y12" i="126" s="1"/>
  <c r="X5" i="126"/>
  <c r="Y5" i="126" s="1"/>
  <c r="X14" i="126"/>
  <c r="Y14" i="126" s="1"/>
  <c r="X10" i="126"/>
  <c r="Y10" i="126" s="1"/>
  <c r="X3" i="126"/>
  <c r="Y3" i="126" s="1"/>
  <c r="X8" i="126"/>
  <c r="Y8" i="126" s="1"/>
  <c r="R2" i="126"/>
  <c r="R17" i="126" s="1"/>
  <c r="AD14" i="126" l="1"/>
  <c r="AB15" i="126"/>
  <c r="AB14" i="126"/>
  <c r="AB16" i="126"/>
  <c r="AB13" i="126"/>
  <c r="AH13" i="126" s="1" a="1"/>
  <c r="AH13" i="126" s="1"/>
  <c r="AB4" i="126"/>
  <c r="AH4" i="126" s="1" a="1"/>
  <c r="AH4" i="126" s="1"/>
  <c r="AB8" i="126"/>
  <c r="AH8" i="126" s="1" a="1"/>
  <c r="AH8" i="126" s="1"/>
  <c r="AB7" i="126"/>
  <c r="AH7" i="126" s="1" a="1"/>
  <c r="AH7" i="126" s="1"/>
  <c r="AB11" i="126"/>
  <c r="AH11" i="126" s="1" a="1"/>
  <c r="AH11" i="126" s="1"/>
  <c r="AB3" i="126"/>
  <c r="AH3" i="126" s="1" a="1"/>
  <c r="AH3" i="126" s="1"/>
  <c r="AB10" i="126"/>
  <c r="AH10" i="126" s="1" a="1"/>
  <c r="AH10" i="126" s="1"/>
  <c r="D22" i="126"/>
  <c r="AD12" i="126"/>
  <c r="AF12" i="126"/>
  <c r="AG7" i="126"/>
  <c r="AF5" i="126"/>
  <c r="AD5" i="126"/>
  <c r="AF10" i="126"/>
  <c r="AE10" i="126"/>
  <c r="AE11" i="126"/>
  <c r="AF14" i="126"/>
  <c r="AF11" i="126"/>
  <c r="AF16" i="126"/>
  <c r="AE16" i="126"/>
  <c r="AF4" i="126"/>
  <c r="AE4" i="126"/>
  <c r="AE8" i="126"/>
  <c r="AF8" i="126"/>
  <c r="AE13" i="126"/>
  <c r="AF13" i="126"/>
  <c r="AE15" i="126"/>
  <c r="AE3" i="126"/>
  <c r="AF3" i="126"/>
  <c r="AF15" i="126"/>
  <c r="AD9" i="126"/>
  <c r="AF9" i="126"/>
  <c r="AE9" i="126"/>
  <c r="AD6" i="126"/>
  <c r="AE6" i="126"/>
  <c r="AF6" i="126"/>
  <c r="I2" i="126"/>
  <c r="I17" i="126" s="1"/>
  <c r="H2" i="126"/>
  <c r="H17" i="126" s="1"/>
  <c r="AG14" i="126" l="1"/>
  <c r="AH15" i="126" a="1"/>
  <c r="AH15" i="126" s="1"/>
  <c r="AI15" i="126" s="1"/>
  <c r="AJ15" i="126" s="1"/>
  <c r="AH16" i="126" a="1"/>
  <c r="AH16" i="126" s="1"/>
  <c r="AI16" i="126" s="1"/>
  <c r="AJ16" i="126" s="1"/>
  <c r="AH14" i="126" a="1"/>
  <c r="AH14" i="126" s="1"/>
  <c r="AI14" i="126" s="1"/>
  <c r="AJ14" i="126" s="1"/>
  <c r="AI7" i="126"/>
  <c r="AJ7" i="126" s="1"/>
  <c r="AI10" i="126"/>
  <c r="AJ10" i="126" s="1"/>
  <c r="AI8" i="126"/>
  <c r="AJ8" i="126" s="1"/>
  <c r="AI3" i="126"/>
  <c r="AJ3" i="126" s="1"/>
  <c r="AI11" i="126"/>
  <c r="AJ11" i="126" s="1"/>
  <c r="AI4" i="126"/>
  <c r="AJ4" i="126" s="1"/>
  <c r="AI13" i="126"/>
  <c r="AJ13" i="126" s="1"/>
  <c r="AB12" i="126"/>
  <c r="AB6" i="126"/>
  <c r="AH6" i="126" s="1" a="1"/>
  <c r="AH6" i="126" s="1"/>
  <c r="AB9" i="126"/>
  <c r="AH9" i="126" s="1" a="1"/>
  <c r="AH9" i="126" s="1"/>
  <c r="AB5" i="126"/>
  <c r="AH5" i="126" s="1" a="1"/>
  <c r="AH5" i="126" s="1"/>
  <c r="D23" i="126"/>
  <c r="AA2" i="126"/>
  <c r="AA17" i="126" s="1"/>
  <c r="AG10" i="126"/>
  <c r="AG12" i="126"/>
  <c r="AG5" i="126"/>
  <c r="AC2" i="126"/>
  <c r="AC17" i="126" s="1"/>
  <c r="AG11" i="126"/>
  <c r="X2" i="126"/>
  <c r="X17" i="126" s="1"/>
  <c r="AG4" i="126"/>
  <c r="AG16" i="126"/>
  <c r="AG8" i="126"/>
  <c r="AG15" i="126"/>
  <c r="AG13" i="126"/>
  <c r="AG3" i="126"/>
  <c r="AG9" i="126"/>
  <c r="AG6" i="126"/>
  <c r="AH12" i="126" l="1" a="1"/>
  <c r="AH12" i="126" s="1"/>
  <c r="AI12" i="126" s="1"/>
  <c r="AJ12" i="126" s="1"/>
  <c r="AI5" i="126"/>
  <c r="AJ5" i="126" s="1"/>
  <c r="AI9" i="126"/>
  <c r="AJ9" i="126" s="1"/>
  <c r="AI6" i="126"/>
  <c r="AJ6" i="126" s="1"/>
  <c r="AE2" i="126"/>
  <c r="AE17" i="126" s="1"/>
  <c r="Y2" i="126"/>
  <c r="Y17" i="126" s="1"/>
  <c r="AD2" i="126"/>
  <c r="AK2" i="126" l="1"/>
  <c r="AK17" i="126" s="1"/>
  <c r="AD17" i="126"/>
  <c r="AB2" i="126"/>
  <c r="AB17" i="126" s="1"/>
  <c r="AF2" i="126"/>
  <c r="AF17" i="126" s="1"/>
  <c r="AH2" i="126" l="1" a="1"/>
  <c r="AH2" i="126" s="1"/>
  <c r="D31" i="126"/>
  <c r="D32" i="126" s="1"/>
  <c r="AG2" i="126"/>
  <c r="AG17" i="126" s="1"/>
  <c r="AI2" i="126" l="1"/>
  <c r="AI17" i="126" s="1"/>
  <c r="AH17" i="126"/>
  <c r="F21" i="126"/>
  <c r="F22" i="126" l="1"/>
  <c r="AJ2" i="126"/>
  <c r="AJ17" i="126" s="1"/>
  <c r="F25" i="126" l="1"/>
  <c r="F32" i="126" s="1"/>
  <c r="E33" i="1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 Dorsan</author>
  </authors>
  <commentList>
    <comment ref="B1" authorId="0" shapeId="0" xr:uid="{023002FF-A5B0-4E33-808C-B70779DD7DBD}">
      <text>
        <r>
          <rPr>
            <b/>
            <sz val="9"/>
            <color indexed="81"/>
            <rFont val="Tahoma"/>
            <family val="2"/>
          </rPr>
          <t>Th Dorsan:</t>
        </r>
        <r>
          <rPr>
            <sz val="9"/>
            <color indexed="81"/>
            <rFont val="Tahoma"/>
            <family val="2"/>
          </rPr>
          <t xml:space="preserve">
در زمان محاسبه عیدی و سنوات کل کارکرد کارمند تا روز محاسبه تکمیل شود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<sst xmlns="http://schemas.openxmlformats.org/spreadsheetml/2006/main" count="70" uniqueCount="65">
  <si>
    <t>ردیف</t>
  </si>
  <si>
    <t>روزهای کارکرد</t>
  </si>
  <si>
    <t xml:space="preserve">حق اولاد </t>
  </si>
  <si>
    <t xml:space="preserve">ماليات </t>
  </si>
  <si>
    <t>جمع کسورات</t>
  </si>
  <si>
    <t>خالص پرداختی</t>
  </si>
  <si>
    <t xml:space="preserve">بيمه کارگر </t>
  </si>
  <si>
    <t xml:space="preserve">بیمه کارفرما </t>
  </si>
  <si>
    <t xml:space="preserve">بیمه بیکاری </t>
  </si>
  <si>
    <t xml:space="preserve">کل بیمه </t>
  </si>
  <si>
    <t xml:space="preserve">حقوق و دستمزد مستمر جاری </t>
  </si>
  <si>
    <t xml:space="preserve">جمع کل مستمر و غیر مستمر </t>
  </si>
  <si>
    <t>مزایای مشمول بیمه</t>
  </si>
  <si>
    <t xml:space="preserve">حقوق مشمول بیمه </t>
  </si>
  <si>
    <t xml:space="preserve">مساعده </t>
  </si>
  <si>
    <t>حق ماموریت بند 6</t>
  </si>
  <si>
    <t>سنوات</t>
  </si>
  <si>
    <t>عيدي</t>
  </si>
  <si>
    <t>ماليات عيدي</t>
  </si>
  <si>
    <t xml:space="preserve">پورسانت </t>
  </si>
  <si>
    <t xml:space="preserve">بیمه تکمیلی </t>
  </si>
  <si>
    <t xml:space="preserve">اضافه کار </t>
  </si>
  <si>
    <t xml:space="preserve">نام کارمند </t>
  </si>
  <si>
    <t xml:space="preserve">تعداد فرزند </t>
  </si>
  <si>
    <t xml:space="preserve">حقوق روزانه </t>
  </si>
  <si>
    <t xml:space="preserve">جمع کل </t>
  </si>
  <si>
    <t>کل-بدون عیدی سنوات</t>
  </si>
  <si>
    <t xml:space="preserve">حقوق روزانه با پایه سنوات </t>
  </si>
  <si>
    <t xml:space="preserve">حقوق ماهانه بدون پایه سنوات </t>
  </si>
  <si>
    <t xml:space="preserve">حقوق ماهیانه با پایه سنوات </t>
  </si>
  <si>
    <t xml:space="preserve">نرخ </t>
  </si>
  <si>
    <t>معافیت</t>
  </si>
  <si>
    <t>تکمیلی</t>
  </si>
  <si>
    <t>خواربار</t>
  </si>
  <si>
    <t>مسکن</t>
  </si>
  <si>
    <t xml:space="preserve">روز کارکرد ماه </t>
  </si>
  <si>
    <t xml:space="preserve">از </t>
  </si>
  <si>
    <t xml:space="preserve">آرمین علیزاده </t>
  </si>
  <si>
    <t xml:space="preserve">سال کارکرد </t>
  </si>
  <si>
    <t xml:space="preserve">کد کارمند </t>
  </si>
  <si>
    <t xml:space="preserve">پایه سنوات </t>
  </si>
  <si>
    <t xml:space="preserve">حق تاهل </t>
  </si>
  <si>
    <t>بدهکار</t>
  </si>
  <si>
    <t xml:space="preserve">بستانکار </t>
  </si>
  <si>
    <t xml:space="preserve">مالیات کل </t>
  </si>
  <si>
    <t xml:space="preserve">اختلاف </t>
  </si>
  <si>
    <t xml:space="preserve">ردیف </t>
  </si>
  <si>
    <t xml:space="preserve">سال استخدام </t>
  </si>
  <si>
    <t xml:space="preserve">برای 1404 </t>
  </si>
  <si>
    <t>1404</t>
  </si>
  <si>
    <t xml:space="preserve">جدول پایه سنوات </t>
  </si>
  <si>
    <t>تعداد سال کارکرد تا پایان 1403</t>
  </si>
  <si>
    <t xml:space="preserve">حقوق روزانه 1404 بدون پایه سنوات </t>
  </si>
  <si>
    <t xml:space="preserve">تا </t>
  </si>
  <si>
    <t xml:space="preserve">جدول مالیات حقوق </t>
  </si>
  <si>
    <t xml:space="preserve">حقوق دستمزد سال 1404 </t>
  </si>
  <si>
    <t>حقوق پایه روزانه سال 1403</t>
  </si>
  <si>
    <t xml:space="preserve">مجرد 1 - متاهل 2 </t>
  </si>
  <si>
    <t>روز برای عیدی و سنوات</t>
  </si>
  <si>
    <t>درآمد نقدی مشمول مالیات با اعمال ماده 137</t>
  </si>
  <si>
    <t xml:space="preserve">شرح </t>
  </si>
  <si>
    <t>موارد زرد رنگ فقط تکمیل شود.</t>
  </si>
  <si>
    <t xml:space="preserve">در صورت نیاز به آپدیت های بعدی در لینک زیر قرار داده میشود. میتوانید برای آخرین به روز رسانی روی لینک زیر کلیک کنید. ضمنا کلیه اطلاعات اعم از بیمه، بخشنامه حقوق دستمزد  و .... در همین لینک روزانه به روز رسانی خواهد شد. </t>
  </si>
  <si>
    <t>رسول رضایی</t>
  </si>
  <si>
    <r>
      <rPr>
        <b/>
        <sz val="14"/>
        <color theme="1"/>
        <rFont val="B Nazanin"/>
        <charset val="178"/>
      </rPr>
      <t>مجله اداری‌ها</t>
    </r>
    <r>
      <rPr>
        <sz val="13"/>
        <color theme="1"/>
        <rFont val="B Nazanin"/>
        <charset val="178"/>
      </rPr>
      <t xml:space="preserve"> 
/https://edariha.ir/mag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</si>
</sst>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Red]#,##0"/>
    <numFmt numFmtId="166" formatCode="_-* #,##0_-;_-* #,##0\-;_-* &quot;-&quot;??_-;_-@_-"/>
    <numFmt numFmtId="167" formatCode="_ * #,##0_-_ ;_ * #,##0\-_ ;_ * &quot;-&quot;??_-_ ;_ @_ "/>
  </numFmts>
  <fonts count="18" x14ac:knownFonts="1">
    <font>
      <sz val="11"/>
      <color theme="1"/>
      <name val="Calibri"/>
      <family val="2"/>
      <charset val="178"/>
      <scheme val="minor"/>
    </font>
    <font>
      <sz val="11"/>
      <color theme="1"/>
      <name val="Calibri"/>
      <family val="2"/>
      <charset val="178"/>
      <scheme val="minor"/>
    </font>
    <font>
      <b/>
      <sz val="13"/>
      <color theme="1"/>
      <name val="B Nazanin"/>
      <charset val="178"/>
    </font>
    <font>
      <sz val="13"/>
      <color theme="1"/>
      <name val="B Nazanin"/>
      <charset val="178"/>
    </font>
    <font>
      <b/>
      <sz val="11"/>
      <color theme="1"/>
      <name val="B Nazanin"/>
      <charset val="178"/>
    </font>
    <font>
      <b/>
      <sz val="9"/>
      <color indexed="81"/>
      <name val="Tahoma"/>
      <family val="2"/>
    </font>
    <font>
      <b/>
      <sz val="12"/>
      <color theme="1"/>
      <name val="B Nazanin"/>
      <charset val="178"/>
    </font>
    <font>
      <sz val="11"/>
      <color theme="1"/>
      <name val="B Titr"/>
      <charset val="178"/>
    </font>
    <font>
      <b/>
      <sz val="11"/>
      <color theme="1"/>
      <name val="B Titr"/>
      <charset val="178"/>
    </font>
    <font>
      <u/>
      <sz val="11"/>
      <color theme="10"/>
      <name val="Calibri"/>
      <family val="2"/>
      <charset val="178"/>
      <scheme val="minor"/>
    </font>
    <font>
      <b/>
      <sz val="9"/>
      <color theme="1"/>
      <name val="B Titr"/>
      <charset val="178"/>
    </font>
    <font>
      <sz val="9"/>
      <color theme="1"/>
      <name val="B Titr"/>
      <charset val="178"/>
    </font>
    <font>
      <sz val="12"/>
      <color theme="1"/>
      <name val="B Nazanin"/>
      <charset val="178"/>
    </font>
    <font>
      <b/>
      <sz val="16"/>
      <color theme="1"/>
      <name val="Calibri"/>
      <family val="2"/>
      <scheme val="minor"/>
    </font>
    <font>
      <sz val="9"/>
      <color indexed="81"/>
      <name val="Tahoma"/>
      <family val="2"/>
    </font>
    <font>
      <b/>
      <sz val="16"/>
      <color theme="1"/>
      <name val="B Titr"/>
      <charset val="178"/>
    </font>
    <font>
      <b/>
      <u/>
      <sz val="11"/>
      <color theme="10"/>
      <name val="Calibri"/>
      <family val="2"/>
      <charset val="178"/>
      <scheme val="minor"/>
    </font>
    <font>
      <b/>
      <sz val="14"/>
      <color theme="1"/>
      <name val="B Nazanin"/>
      <charset val="17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cellStyleXfs>
  <cellXfs count="72">
    <xf numFmtId="0" fontId="0" fillId="0" borderId="0" xfId="0"/>
    <xf numFmtId="0" fontId="3" fillId="0" borderId="0" xfId="0" applyFont="1" applyAlignment="1">
      <alignment horizontal="center"/>
    </xf>
    <xf numFmtId="0" fontId="2" fillId="0" borderId="1" xfId="0" applyFont="1" applyBorder="1" applyAlignment="1">
      <alignment horizontal="center" vertical="center" wrapText="1"/>
    </xf>
    <xf numFmtId="165" fontId="2" fillId="0" borderId="1" xfId="1"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0" xfId="0" applyFont="1" applyAlignment="1">
      <alignment horizontal="center" wrapText="1"/>
    </xf>
    <xf numFmtId="0" fontId="3" fillId="0" borderId="1" xfId="0" applyFont="1" applyBorder="1" applyAlignment="1">
      <alignment horizontal="center" wrapText="1"/>
    </xf>
    <xf numFmtId="165" fontId="3" fillId="0" borderId="0" xfId="0" applyNumberFormat="1" applyFont="1" applyAlignment="1">
      <alignment horizontal="center"/>
    </xf>
    <xf numFmtId="166" fontId="3" fillId="0" borderId="0" xfId="1" applyNumberFormat="1" applyFont="1" applyFill="1" applyAlignment="1">
      <alignment horizontal="center"/>
    </xf>
    <xf numFmtId="0" fontId="3" fillId="0" borderId="1" xfId="0" applyFont="1" applyBorder="1" applyAlignment="1">
      <alignment horizontal="center"/>
    </xf>
    <xf numFmtId="165" fontId="3" fillId="0" borderId="1" xfId="0" applyNumberFormat="1" applyFont="1" applyBorder="1" applyAlignment="1">
      <alignment horizontal="center"/>
    </xf>
    <xf numFmtId="2" fontId="3" fillId="0" borderId="0" xfId="0" applyNumberFormat="1" applyFont="1" applyAlignment="1">
      <alignment horizont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xf>
    <xf numFmtId="166" fontId="0" fillId="0" borderId="0" xfId="1" applyNumberFormat="1" applyFont="1"/>
    <xf numFmtId="166" fontId="7" fillId="0" borderId="1" xfId="1" applyNumberFormat="1" applyFont="1" applyBorder="1" applyAlignment="1">
      <alignment horizontal="center" vertical="center" wrapText="1"/>
    </xf>
    <xf numFmtId="0" fontId="3" fillId="0" borderId="1" xfId="0" applyFont="1" applyBorder="1"/>
    <xf numFmtId="166" fontId="3" fillId="0" borderId="1" xfId="1" applyNumberFormat="1" applyFont="1" applyBorder="1"/>
    <xf numFmtId="0" fontId="3" fillId="0" borderId="0" xfId="0" applyFont="1"/>
    <xf numFmtId="166" fontId="7" fillId="0" borderId="0" xfId="1" applyNumberFormat="1" applyFont="1" applyBorder="1" applyAlignment="1">
      <alignment horizontal="center" vertical="center" wrapText="1"/>
    </xf>
    <xf numFmtId="166" fontId="3" fillId="0" borderId="0" xfId="1" applyNumberFormat="1" applyFont="1" applyBorder="1"/>
    <xf numFmtId="166" fontId="3" fillId="0" borderId="0" xfId="1" applyNumberFormat="1" applyFont="1" applyAlignment="1">
      <alignment horizontal="center"/>
    </xf>
    <xf numFmtId="166" fontId="2" fillId="0" borderId="1" xfId="1" applyNumberFormat="1" applyFont="1" applyBorder="1" applyAlignment="1">
      <alignment horizontal="center" vertical="center" wrapText="1"/>
    </xf>
    <xf numFmtId="0" fontId="2" fillId="0" borderId="0" xfId="0" applyFont="1" applyAlignment="1">
      <alignment horizontal="center"/>
    </xf>
    <xf numFmtId="165" fontId="2" fillId="0" borderId="0" xfId="0" applyNumberFormat="1" applyFont="1" applyAlignment="1">
      <alignment horizontal="center"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166" fontId="12" fillId="0" borderId="1" xfId="1" applyNumberFormat="1" applyFont="1" applyFill="1" applyBorder="1" applyAlignment="1">
      <alignment horizontal="center" vertical="center" wrapText="1"/>
    </xf>
    <xf numFmtId="165" fontId="12" fillId="0" borderId="1" xfId="0" applyNumberFormat="1" applyFont="1" applyBorder="1" applyAlignment="1">
      <alignment horizontal="center" wrapText="1"/>
    </xf>
    <xf numFmtId="165" fontId="12" fillId="2" borderId="2" xfId="1" applyNumberFormat="1" applyFont="1" applyFill="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right"/>
    </xf>
    <xf numFmtId="0" fontId="6" fillId="0" borderId="1" xfId="0" applyFont="1" applyBorder="1" applyAlignment="1">
      <alignment horizontal="right" wrapText="1"/>
    </xf>
    <xf numFmtId="0" fontId="2" fillId="0" borderId="1" xfId="0" applyFont="1" applyBorder="1" applyAlignment="1">
      <alignment horizontal="center"/>
    </xf>
    <xf numFmtId="165" fontId="2" fillId="0" borderId="1" xfId="0" applyNumberFormat="1" applyFont="1" applyBorder="1" applyAlignment="1">
      <alignment horizontal="center"/>
    </xf>
    <xf numFmtId="0" fontId="3" fillId="2" borderId="1" xfId="0" applyFont="1" applyFill="1" applyBorder="1"/>
    <xf numFmtId="166" fontId="3" fillId="2" borderId="1" xfId="1" applyNumberFormat="1" applyFont="1" applyFill="1" applyBorder="1"/>
    <xf numFmtId="167" fontId="8" fillId="0" borderId="1" xfId="1" applyNumberFormat="1" applyFont="1" applyBorder="1" applyAlignment="1">
      <alignment horizontal="center" vertical="center"/>
    </xf>
    <xf numFmtId="0" fontId="8" fillId="0" borderId="0" xfId="0" applyFont="1" applyAlignment="1">
      <alignment horizontal="center" vertical="center"/>
    </xf>
    <xf numFmtId="167" fontId="8" fillId="0" borderId="0" xfId="1" applyNumberFormat="1" applyFont="1" applyBorder="1" applyAlignment="1">
      <alignment horizontal="center" vertical="center"/>
    </xf>
    <xf numFmtId="166" fontId="3" fillId="0" borderId="0" xfId="1" applyNumberFormat="1" applyFont="1"/>
    <xf numFmtId="9" fontId="8" fillId="0" borderId="1" xfId="2" applyFont="1" applyBorder="1" applyAlignment="1">
      <alignment horizontal="center" vertical="center"/>
    </xf>
    <xf numFmtId="9" fontId="3" fillId="0" borderId="0" xfId="2" applyFont="1"/>
    <xf numFmtId="9" fontId="0" fillId="0" borderId="0" xfId="2" applyFont="1"/>
    <xf numFmtId="166" fontId="8" fillId="0" borderId="1" xfId="1" applyNumberFormat="1" applyFont="1" applyBorder="1" applyAlignment="1">
      <alignment horizontal="center" vertical="center"/>
    </xf>
    <xf numFmtId="0" fontId="0" fillId="0" borderId="1" xfId="0" applyBorder="1"/>
    <xf numFmtId="166" fontId="0" fillId="0" borderId="1" xfId="1" applyNumberFormat="1" applyFont="1" applyBorder="1"/>
    <xf numFmtId="0" fontId="13"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1" xfId="0" applyFont="1" applyBorder="1"/>
    <xf numFmtId="0" fontId="4" fillId="0" borderId="0" xfId="0" applyFont="1"/>
    <xf numFmtId="0" fontId="4" fillId="0" borderId="1" xfId="0" applyFont="1" applyBorder="1" applyAlignment="1">
      <alignment vertical="center"/>
    </xf>
    <xf numFmtId="0" fontId="16" fillId="0" borderId="1" xfId="4" applyFont="1" applyBorder="1" applyAlignment="1">
      <alignment vertical="center" wrapText="1"/>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65" fontId="2" fillId="2" borderId="1" xfId="1" applyNumberFormat="1" applyFont="1" applyFill="1" applyBorder="1" applyAlignment="1">
      <alignment horizontal="center" vertical="center" wrapText="1"/>
    </xf>
    <xf numFmtId="166" fontId="3" fillId="0" borderId="0" xfId="1" applyNumberFormat="1" applyFont="1" applyBorder="1" applyAlignment="1">
      <alignment horizontal="center"/>
    </xf>
    <xf numFmtId="166" fontId="3" fillId="0" borderId="0" xfId="1" applyNumberFormat="1" applyFont="1" applyBorder="1" applyAlignment="1">
      <alignment horizontal="center" wrapText="1"/>
    </xf>
  </cellXfs>
  <cellStyles count="5">
    <cellStyle name="Comma" xfId="1" builtinId="3"/>
    <cellStyle name="Comma 2" xfId="3" xr:uid="{00000000-0005-0000-0000-000001000000}"/>
    <cellStyle name="Hyperlink" xfId="4" builtinId="8"/>
    <cellStyle name="Normal" xfId="0" builtinId="0"/>
    <cellStyle name="Percent" xfId="2" builtinId="5"/>
  </cellStyles>
  <dxfs count="0"/>
  <tableStyles count="0" defaultTableStyle="TableStyleMedium2" defaultPivotStyle="PivotStyleLight16"/>
  <colors>
    <mruColors>
      <color rgb="FF99CC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rmin alizadeh" id="{3F9411A6-EF48-4529-9E08-D60E9E5C74AF}" userId="88b640eb30e8d0b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hdorsan.com/c/244/%D8%A7%D9%81%D8%B2%D8%A7%DB%8C%D8%B4-%D8%AD%D9%82%D9%88%D9%82-14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378E-3316-4A2F-AC3C-B41618B01136}">
  <dimension ref="A1:B3"/>
  <sheetViews>
    <sheetView rightToLeft="1" workbookViewId="0">
      <selection activeCell="I3" sqref="I3"/>
    </sheetView>
  </sheetViews>
  <sheetFormatPr defaultRowHeight="15" x14ac:dyDescent="0.25"/>
  <cols>
    <col min="1" max="1" width="5.28515625" bestFit="1" customWidth="1"/>
    <col min="2" max="2" width="40.140625" bestFit="1" customWidth="1"/>
  </cols>
  <sheetData>
    <row r="1" spans="1:2" s="56" customFormat="1" ht="22.5" x14ac:dyDescent="0.6">
      <c r="A1" s="55" t="s">
        <v>46</v>
      </c>
      <c r="B1" s="55" t="s">
        <v>60</v>
      </c>
    </row>
    <row r="2" spans="1:2" s="58" customFormat="1" ht="19.5" x14ac:dyDescent="0.5">
      <c r="A2" s="57">
        <v>1</v>
      </c>
      <c r="B2" s="57" t="s">
        <v>61</v>
      </c>
    </row>
    <row r="3" spans="1:2" s="58" customFormat="1" ht="128.25" customHeight="1" x14ac:dyDescent="0.5">
      <c r="A3" s="59">
        <v>2</v>
      </c>
      <c r="B3" s="60" t="s">
        <v>62</v>
      </c>
    </row>
  </sheetData>
  <hyperlinks>
    <hyperlink ref="B3" r:id="rId1" display="در صورت نیاز به آپدیت های بعدی در لینک زیر قرار داده میشود. میتوانید برای به کنترل آخرین به روز رسانی روی لینک زیر کلیک کنید " xr:uid="{3A74F009-C118-4752-9397-92E60C58CF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8D1B-8F37-4D47-952E-946BDF628450}">
  <dimension ref="A1:N50"/>
  <sheetViews>
    <sheetView rightToLeft="1" tabSelected="1" topLeftCell="A2" workbookViewId="0">
      <selection activeCell="L8" sqref="L8"/>
    </sheetView>
  </sheetViews>
  <sheetFormatPr defaultRowHeight="22.5" x14ac:dyDescent="0.25"/>
  <cols>
    <col min="2" max="2" width="12.42578125" customWidth="1"/>
    <col min="3" max="3" width="19.140625" style="15" bestFit="1" customWidth="1"/>
    <col min="4" max="4" width="15.42578125" style="15" bestFit="1" customWidth="1"/>
    <col min="5" max="6" width="16" style="15" customWidth="1"/>
    <col min="7" max="7" width="7.140625" style="15" customWidth="1"/>
    <col min="8" max="9" width="16.7109375" style="45" customWidth="1"/>
    <col min="10" max="10" width="14.5703125" style="46" bestFit="1" customWidth="1"/>
    <col min="11" max="11" width="6.42578125" style="15" customWidth="1"/>
    <col min="12" max="12" width="16" style="15" customWidth="1"/>
    <col min="13" max="13" width="17" style="15" bestFit="1" customWidth="1"/>
    <col min="14" max="14" width="9" style="50"/>
  </cols>
  <sheetData>
    <row r="1" spans="1:14" ht="33" customHeight="1" x14ac:dyDescent="0.35">
      <c r="A1" s="61" t="s">
        <v>55</v>
      </c>
      <c r="B1" s="61"/>
      <c r="C1" s="61"/>
      <c r="D1" s="61"/>
      <c r="E1" s="61"/>
      <c r="F1" s="61"/>
      <c r="G1" s="54"/>
      <c r="H1" s="62" t="s">
        <v>50</v>
      </c>
      <c r="I1" s="62"/>
      <c r="J1" s="62"/>
      <c r="L1" s="62" t="s">
        <v>54</v>
      </c>
      <c r="M1" s="62"/>
      <c r="N1" s="62"/>
    </row>
    <row r="2" spans="1:14" s="13" customFormat="1" ht="67.5" x14ac:dyDescent="0.25">
      <c r="A2" s="12" t="s">
        <v>39</v>
      </c>
      <c r="B2" s="12" t="s">
        <v>22</v>
      </c>
      <c r="C2" s="16" t="s">
        <v>56</v>
      </c>
      <c r="D2" s="16" t="s">
        <v>51</v>
      </c>
      <c r="E2" s="16" t="s">
        <v>52</v>
      </c>
      <c r="F2" s="16" t="s">
        <v>40</v>
      </c>
      <c r="G2" s="20"/>
      <c r="H2" s="14" t="s">
        <v>47</v>
      </c>
      <c r="I2" s="14" t="s">
        <v>38</v>
      </c>
      <c r="J2" s="44" t="s">
        <v>48</v>
      </c>
      <c r="K2" s="20"/>
      <c r="L2" s="51" t="s">
        <v>36</v>
      </c>
      <c r="M2" s="51" t="s">
        <v>53</v>
      </c>
      <c r="N2" s="48" t="s">
        <v>30</v>
      </c>
    </row>
    <row r="3" spans="1:14" s="19" customFormat="1" x14ac:dyDescent="0.5">
      <c r="A3" s="17">
        <v>1</v>
      </c>
      <c r="B3" s="42" t="s">
        <v>37</v>
      </c>
      <c r="C3" s="43">
        <v>10000000</v>
      </c>
      <c r="D3" s="43">
        <v>2</v>
      </c>
      <c r="E3" s="18">
        <f>IF(C3&gt;0,C3*(1.32)+310535,0)</f>
        <v>13510535</v>
      </c>
      <c r="F3" s="18">
        <f t="shared" ref="F3:F50" si="0">IFERROR(VLOOKUP(D3,I3:J33,2,0),0)</f>
        <v>186400</v>
      </c>
      <c r="G3" s="21"/>
      <c r="H3" s="14" t="s">
        <v>49</v>
      </c>
      <c r="I3" s="14">
        <f>1404-H3</f>
        <v>0</v>
      </c>
      <c r="J3" s="44"/>
      <c r="K3" s="21"/>
      <c r="L3" s="51">
        <v>0</v>
      </c>
      <c r="M3" s="51">
        <v>240000000</v>
      </c>
      <c r="N3" s="48">
        <v>0</v>
      </c>
    </row>
    <row r="4" spans="1:14" s="19" customFormat="1" x14ac:dyDescent="0.5">
      <c r="A4" s="17">
        <v>2</v>
      </c>
      <c r="B4" s="42" t="s">
        <v>63</v>
      </c>
      <c r="C4" s="43">
        <v>87000000</v>
      </c>
      <c r="D4" s="43">
        <v>7</v>
      </c>
      <c r="E4" s="18">
        <f t="shared" ref="E4:E50" si="1">IF(C4&gt;0,C4*(1.32)+310535,0)</f>
        <v>115150535</v>
      </c>
      <c r="F4" s="18">
        <f t="shared" si="0"/>
        <v>764873</v>
      </c>
      <c r="G4" s="21"/>
      <c r="H4" s="14">
        <v>1403</v>
      </c>
      <c r="I4" s="14">
        <f t="shared" ref="I4:I33" si="2">1404-H4</f>
        <v>1</v>
      </c>
      <c r="J4" s="44">
        <v>94000</v>
      </c>
      <c r="K4" s="21"/>
      <c r="L4" s="51">
        <f>M3+1</f>
        <v>240000001</v>
      </c>
      <c r="M4" s="51">
        <v>300000000</v>
      </c>
      <c r="N4" s="48">
        <v>0.1</v>
      </c>
    </row>
    <row r="5" spans="1:14" s="19" customFormat="1" x14ac:dyDescent="0.5">
      <c r="A5" s="17">
        <v>3</v>
      </c>
      <c r="B5" s="42"/>
      <c r="C5" s="43"/>
      <c r="D5" s="43"/>
      <c r="E5" s="18">
        <f t="shared" si="1"/>
        <v>0</v>
      </c>
      <c r="F5" s="18">
        <f t="shared" si="0"/>
        <v>0</v>
      </c>
      <c r="G5" s="21"/>
      <c r="H5" s="14">
        <v>1402</v>
      </c>
      <c r="I5" s="14">
        <f t="shared" si="2"/>
        <v>2</v>
      </c>
      <c r="J5" s="44">
        <v>186400</v>
      </c>
      <c r="K5" s="21"/>
      <c r="L5" s="51">
        <f t="shared" ref="L5:L8" si="3">M4+1</f>
        <v>300000001</v>
      </c>
      <c r="M5" s="51">
        <v>380000000</v>
      </c>
      <c r="N5" s="48">
        <v>0.15</v>
      </c>
    </row>
    <row r="6" spans="1:14" s="19" customFormat="1" x14ac:dyDescent="0.5">
      <c r="A6" s="17">
        <v>4</v>
      </c>
      <c r="B6" s="42"/>
      <c r="C6" s="43"/>
      <c r="D6" s="43"/>
      <c r="E6" s="18">
        <f t="shared" si="1"/>
        <v>0</v>
      </c>
      <c r="F6" s="18">
        <f t="shared" si="0"/>
        <v>0</v>
      </c>
      <c r="G6" s="21"/>
      <c r="H6" s="14">
        <v>1401</v>
      </c>
      <c r="I6" s="14">
        <f t="shared" si="2"/>
        <v>3</v>
      </c>
      <c r="J6" s="44">
        <v>299128</v>
      </c>
      <c r="K6" s="21"/>
      <c r="L6" s="51">
        <f t="shared" si="3"/>
        <v>380000001</v>
      </c>
      <c r="M6" s="51">
        <v>500000000</v>
      </c>
      <c r="N6" s="48">
        <v>0.2</v>
      </c>
    </row>
    <row r="7" spans="1:14" s="19" customFormat="1" x14ac:dyDescent="0.5">
      <c r="A7" s="17">
        <v>5</v>
      </c>
      <c r="B7" s="42"/>
      <c r="C7" s="43"/>
      <c r="D7" s="43"/>
      <c r="E7" s="18">
        <f t="shared" si="1"/>
        <v>0</v>
      </c>
      <c r="F7" s="18">
        <f t="shared" si="0"/>
        <v>0</v>
      </c>
      <c r="G7" s="21"/>
      <c r="H7" s="14">
        <v>1400</v>
      </c>
      <c r="I7" s="14">
        <f t="shared" si="2"/>
        <v>4</v>
      </c>
      <c r="J7" s="44">
        <v>435529</v>
      </c>
      <c r="K7" s="21"/>
      <c r="L7" s="51">
        <f t="shared" si="3"/>
        <v>500000001</v>
      </c>
      <c r="M7" s="51">
        <v>666666666</v>
      </c>
      <c r="N7" s="48">
        <v>0.25</v>
      </c>
    </row>
    <row r="8" spans="1:14" s="19" customFormat="1" x14ac:dyDescent="0.5">
      <c r="A8" s="17">
        <v>6</v>
      </c>
      <c r="B8" s="42"/>
      <c r="C8" s="43"/>
      <c r="D8" s="43"/>
      <c r="E8" s="18">
        <f t="shared" si="1"/>
        <v>0</v>
      </c>
      <c r="F8" s="18">
        <f t="shared" si="0"/>
        <v>0</v>
      </c>
      <c r="G8" s="21"/>
      <c r="H8" s="14">
        <v>1399</v>
      </c>
      <c r="I8" s="14">
        <f t="shared" si="2"/>
        <v>5</v>
      </c>
      <c r="J8" s="44">
        <v>561017</v>
      </c>
      <c r="K8" s="21"/>
      <c r="L8" s="51">
        <f t="shared" si="3"/>
        <v>666666667</v>
      </c>
      <c r="M8" s="51">
        <v>9999999999</v>
      </c>
      <c r="N8" s="48">
        <v>0.3</v>
      </c>
    </row>
    <row r="9" spans="1:14" s="19" customFormat="1" x14ac:dyDescent="0.5">
      <c r="A9" s="17">
        <v>7</v>
      </c>
      <c r="B9" s="42"/>
      <c r="C9" s="43"/>
      <c r="D9" s="43"/>
      <c r="E9" s="18">
        <f t="shared" si="1"/>
        <v>0</v>
      </c>
      <c r="F9" s="18">
        <f t="shared" si="0"/>
        <v>0</v>
      </c>
      <c r="G9" s="21"/>
      <c r="H9" s="14">
        <v>1398</v>
      </c>
      <c r="I9" s="14">
        <f t="shared" si="2"/>
        <v>6</v>
      </c>
      <c r="J9" s="44">
        <v>673958</v>
      </c>
      <c r="K9" s="21"/>
      <c r="L9" s="21"/>
      <c r="M9" s="47"/>
      <c r="N9" s="49"/>
    </row>
    <row r="10" spans="1:14" s="19" customFormat="1" x14ac:dyDescent="0.5">
      <c r="A10" s="17">
        <v>8</v>
      </c>
      <c r="B10" s="42"/>
      <c r="C10" s="43"/>
      <c r="D10" s="43"/>
      <c r="E10" s="18">
        <f t="shared" si="1"/>
        <v>0</v>
      </c>
      <c r="F10" s="18">
        <f t="shared" si="0"/>
        <v>0</v>
      </c>
      <c r="G10" s="21"/>
      <c r="H10" s="14">
        <v>1397</v>
      </c>
      <c r="I10" s="14">
        <f t="shared" si="2"/>
        <v>7</v>
      </c>
      <c r="J10" s="44">
        <v>764873</v>
      </c>
      <c r="K10" s="21"/>
      <c r="L10" s="71" t="s">
        <v>64</v>
      </c>
      <c r="M10" s="70"/>
      <c r="N10" s="49"/>
    </row>
    <row r="11" spans="1:14" s="19" customFormat="1" x14ac:dyDescent="0.5">
      <c r="A11" s="17">
        <v>9</v>
      </c>
      <c r="B11" s="42"/>
      <c r="C11" s="43"/>
      <c r="D11" s="43"/>
      <c r="E11" s="18">
        <f t="shared" si="1"/>
        <v>0</v>
      </c>
      <c r="F11" s="18">
        <f t="shared" si="0"/>
        <v>0</v>
      </c>
      <c r="G11" s="21"/>
      <c r="H11" s="14">
        <v>1396</v>
      </c>
      <c r="I11" s="14">
        <f t="shared" si="2"/>
        <v>8</v>
      </c>
      <c r="J11" s="44">
        <v>839722</v>
      </c>
      <c r="K11" s="21"/>
      <c r="L11" s="70"/>
      <c r="M11" s="70"/>
      <c r="N11" s="49"/>
    </row>
    <row r="12" spans="1:14" s="19" customFormat="1" x14ac:dyDescent="0.5">
      <c r="A12" s="17">
        <v>10</v>
      </c>
      <c r="B12" s="42"/>
      <c r="C12" s="43"/>
      <c r="D12" s="43"/>
      <c r="E12" s="18">
        <f t="shared" si="1"/>
        <v>0</v>
      </c>
      <c r="F12" s="18">
        <f t="shared" si="0"/>
        <v>0</v>
      </c>
      <c r="G12" s="21"/>
      <c r="H12" s="14">
        <v>1395</v>
      </c>
      <c r="I12" s="14">
        <f t="shared" si="2"/>
        <v>9</v>
      </c>
      <c r="J12" s="44">
        <v>922359</v>
      </c>
      <c r="K12" s="21"/>
      <c r="L12" s="21"/>
      <c r="M12" s="47"/>
      <c r="N12" s="49"/>
    </row>
    <row r="13" spans="1:14" s="19" customFormat="1" x14ac:dyDescent="0.5">
      <c r="A13" s="17">
        <v>11</v>
      </c>
      <c r="B13" s="42"/>
      <c r="C13" s="43"/>
      <c r="D13" s="43"/>
      <c r="E13" s="18">
        <f t="shared" si="1"/>
        <v>0</v>
      </c>
      <c r="F13" s="18">
        <f t="shared" si="0"/>
        <v>0</v>
      </c>
      <c r="G13" s="21"/>
      <c r="H13" s="14">
        <v>1394</v>
      </c>
      <c r="I13" s="14">
        <f t="shared" si="2"/>
        <v>10</v>
      </c>
      <c r="J13" s="44">
        <v>976799</v>
      </c>
      <c r="K13" s="21"/>
      <c r="L13" s="21"/>
      <c r="M13" s="47"/>
      <c r="N13" s="49"/>
    </row>
    <row r="14" spans="1:14" s="19" customFormat="1" x14ac:dyDescent="0.5">
      <c r="A14" s="17">
        <v>12</v>
      </c>
      <c r="B14" s="42"/>
      <c r="C14" s="43"/>
      <c r="D14" s="43"/>
      <c r="E14" s="18">
        <f t="shared" si="1"/>
        <v>0</v>
      </c>
      <c r="F14" s="18">
        <f t="shared" si="0"/>
        <v>0</v>
      </c>
      <c r="G14" s="21"/>
      <c r="H14" s="14">
        <v>1393</v>
      </c>
      <c r="I14" s="14">
        <f t="shared" si="2"/>
        <v>11</v>
      </c>
      <c r="J14" s="44">
        <v>1038860</v>
      </c>
      <c r="K14" s="21"/>
      <c r="L14" s="21"/>
      <c r="M14" s="47"/>
      <c r="N14" s="49"/>
    </row>
    <row r="15" spans="1:14" s="19" customFormat="1" x14ac:dyDescent="0.5">
      <c r="A15" s="17">
        <v>13</v>
      </c>
      <c r="B15" s="42"/>
      <c r="C15" s="43"/>
      <c r="D15" s="43"/>
      <c r="E15" s="18">
        <f t="shared" si="1"/>
        <v>0</v>
      </c>
      <c r="F15" s="18">
        <f t="shared" si="0"/>
        <v>0</v>
      </c>
      <c r="G15" s="21"/>
      <c r="H15" s="14">
        <v>1392</v>
      </c>
      <c r="I15" s="14">
        <f t="shared" si="2"/>
        <v>12</v>
      </c>
      <c r="J15" s="44">
        <v>1075168</v>
      </c>
      <c r="K15" s="21"/>
      <c r="L15" s="21"/>
      <c r="M15" s="47"/>
      <c r="N15" s="49"/>
    </row>
    <row r="16" spans="1:14" s="19" customFormat="1" x14ac:dyDescent="0.5">
      <c r="A16" s="17">
        <v>14</v>
      </c>
      <c r="B16" s="42"/>
      <c r="C16" s="43"/>
      <c r="D16" s="43"/>
      <c r="E16" s="18">
        <f t="shared" si="1"/>
        <v>0</v>
      </c>
      <c r="F16" s="18">
        <f t="shared" si="0"/>
        <v>0</v>
      </c>
      <c r="G16" s="21"/>
      <c r="H16" s="14">
        <v>1391</v>
      </c>
      <c r="I16" s="14">
        <f t="shared" si="2"/>
        <v>13</v>
      </c>
      <c r="J16" s="44">
        <v>1099568</v>
      </c>
      <c r="K16" s="21"/>
      <c r="L16" s="21"/>
      <c r="M16" s="47"/>
      <c r="N16" s="49"/>
    </row>
    <row r="17" spans="1:14" s="19" customFormat="1" x14ac:dyDescent="0.5">
      <c r="A17" s="17">
        <v>15</v>
      </c>
      <c r="B17" s="42"/>
      <c r="C17" s="43"/>
      <c r="D17" s="43"/>
      <c r="E17" s="18">
        <f t="shared" si="1"/>
        <v>0</v>
      </c>
      <c r="F17" s="18">
        <f t="shared" si="0"/>
        <v>0</v>
      </c>
      <c r="G17" s="21"/>
      <c r="H17" s="14">
        <v>1390</v>
      </c>
      <c r="I17" s="14">
        <f t="shared" si="2"/>
        <v>14</v>
      </c>
      <c r="J17" s="44">
        <v>1121934</v>
      </c>
      <c r="K17" s="21"/>
      <c r="L17" s="21"/>
      <c r="M17" s="47"/>
      <c r="N17" s="49"/>
    </row>
    <row r="18" spans="1:14" s="19" customFormat="1" x14ac:dyDescent="0.5">
      <c r="A18" s="17">
        <v>16</v>
      </c>
      <c r="B18" s="42"/>
      <c r="C18" s="43"/>
      <c r="D18" s="43"/>
      <c r="E18" s="18">
        <f t="shared" si="1"/>
        <v>0</v>
      </c>
      <c r="F18" s="18">
        <f t="shared" si="0"/>
        <v>0</v>
      </c>
      <c r="G18" s="21"/>
      <c r="H18" s="14">
        <v>1389</v>
      </c>
      <c r="I18" s="14">
        <f t="shared" si="2"/>
        <v>15</v>
      </c>
      <c r="J18" s="44">
        <v>1141081</v>
      </c>
      <c r="K18" s="21"/>
      <c r="L18" s="21"/>
      <c r="M18" s="47"/>
      <c r="N18" s="49"/>
    </row>
    <row r="19" spans="1:14" s="19" customFormat="1" x14ac:dyDescent="0.5">
      <c r="A19" s="17">
        <v>17</v>
      </c>
      <c r="B19" s="42"/>
      <c r="C19" s="43"/>
      <c r="D19" s="43"/>
      <c r="E19" s="18">
        <f t="shared" si="1"/>
        <v>0</v>
      </c>
      <c r="F19" s="18">
        <f t="shared" si="0"/>
        <v>0</v>
      </c>
      <c r="G19" s="21"/>
      <c r="H19" s="14">
        <v>1388</v>
      </c>
      <c r="I19" s="14">
        <f t="shared" si="2"/>
        <v>16</v>
      </c>
      <c r="J19" s="44">
        <v>1161373</v>
      </c>
      <c r="K19" s="21"/>
      <c r="L19" s="21"/>
      <c r="M19" s="47"/>
      <c r="N19" s="49"/>
    </row>
    <row r="20" spans="1:14" s="19" customFormat="1" x14ac:dyDescent="0.5">
      <c r="A20" s="17">
        <v>18</v>
      </c>
      <c r="B20" s="42"/>
      <c r="C20" s="43"/>
      <c r="D20" s="43"/>
      <c r="E20" s="18">
        <f t="shared" si="1"/>
        <v>0</v>
      </c>
      <c r="F20" s="18">
        <f t="shared" si="0"/>
        <v>0</v>
      </c>
      <c r="G20" s="21"/>
      <c r="H20" s="14">
        <v>1387</v>
      </c>
      <c r="I20" s="14">
        <f t="shared" si="2"/>
        <v>17</v>
      </c>
      <c r="J20" s="44">
        <v>1174944</v>
      </c>
      <c r="K20" s="21"/>
      <c r="L20" s="21"/>
      <c r="M20" s="47"/>
      <c r="N20" s="49"/>
    </row>
    <row r="21" spans="1:14" s="19" customFormat="1" x14ac:dyDescent="0.5">
      <c r="A21" s="17">
        <v>19</v>
      </c>
      <c r="B21" s="42"/>
      <c r="C21" s="43"/>
      <c r="D21" s="43"/>
      <c r="E21" s="18">
        <f t="shared" si="1"/>
        <v>0</v>
      </c>
      <c r="F21" s="18">
        <f t="shared" si="0"/>
        <v>0</v>
      </c>
      <c r="G21" s="21"/>
      <c r="H21" s="14">
        <v>1386</v>
      </c>
      <c r="I21" s="14">
        <f t="shared" si="2"/>
        <v>18</v>
      </c>
      <c r="J21" s="44">
        <v>1189193</v>
      </c>
      <c r="K21" s="21"/>
      <c r="L21" s="21"/>
      <c r="M21" s="47"/>
      <c r="N21" s="49"/>
    </row>
    <row r="22" spans="1:14" s="19" customFormat="1" x14ac:dyDescent="0.5">
      <c r="A22" s="17">
        <v>20</v>
      </c>
      <c r="B22" s="42"/>
      <c r="C22" s="43"/>
      <c r="D22" s="43"/>
      <c r="E22" s="18">
        <f t="shared" si="1"/>
        <v>0</v>
      </c>
      <c r="F22" s="18">
        <f t="shared" si="0"/>
        <v>0</v>
      </c>
      <c r="G22" s="21"/>
      <c r="H22" s="14">
        <v>1385</v>
      </c>
      <c r="I22" s="14">
        <f t="shared" si="2"/>
        <v>19</v>
      </c>
      <c r="J22" s="44">
        <v>1204156</v>
      </c>
      <c r="K22" s="21"/>
      <c r="L22" s="21"/>
      <c r="M22" s="47"/>
      <c r="N22" s="49"/>
    </row>
    <row r="23" spans="1:14" s="19" customFormat="1" x14ac:dyDescent="0.5">
      <c r="A23" s="17">
        <v>21</v>
      </c>
      <c r="B23" s="42"/>
      <c r="C23" s="43"/>
      <c r="D23" s="43"/>
      <c r="E23" s="18">
        <f t="shared" si="1"/>
        <v>0</v>
      </c>
      <c r="F23" s="18">
        <f t="shared" si="0"/>
        <v>0</v>
      </c>
      <c r="G23" s="21"/>
      <c r="H23" s="14">
        <v>1384</v>
      </c>
      <c r="I23" s="14">
        <f t="shared" si="2"/>
        <v>20</v>
      </c>
      <c r="J23" s="44">
        <v>1220615</v>
      </c>
      <c r="K23" s="21"/>
      <c r="L23" s="21"/>
      <c r="M23" s="47"/>
      <c r="N23" s="49"/>
    </row>
    <row r="24" spans="1:14" s="19" customFormat="1" x14ac:dyDescent="0.5">
      <c r="A24" s="17">
        <v>22</v>
      </c>
      <c r="B24" s="42"/>
      <c r="C24" s="43"/>
      <c r="D24" s="43"/>
      <c r="E24" s="18">
        <f t="shared" si="1"/>
        <v>0</v>
      </c>
      <c r="F24" s="18">
        <f t="shared" si="0"/>
        <v>0</v>
      </c>
      <c r="G24" s="21"/>
      <c r="H24" s="14">
        <v>1383</v>
      </c>
      <c r="I24" s="14">
        <f t="shared" si="2"/>
        <v>21</v>
      </c>
      <c r="J24" s="44">
        <v>1235386</v>
      </c>
      <c r="K24" s="21"/>
      <c r="L24" s="21"/>
      <c r="M24" s="47"/>
      <c r="N24" s="49"/>
    </row>
    <row r="25" spans="1:14" s="19" customFormat="1" x14ac:dyDescent="0.5">
      <c r="A25" s="17">
        <v>23</v>
      </c>
      <c r="B25" s="42"/>
      <c r="C25" s="43"/>
      <c r="D25" s="43"/>
      <c r="E25" s="18">
        <f t="shared" si="1"/>
        <v>0</v>
      </c>
      <c r="F25" s="18">
        <f t="shared" si="0"/>
        <v>0</v>
      </c>
      <c r="G25" s="21"/>
      <c r="H25" s="14">
        <v>1382</v>
      </c>
      <c r="I25" s="14">
        <f t="shared" si="2"/>
        <v>22</v>
      </c>
      <c r="J25" s="44">
        <v>1248422</v>
      </c>
      <c r="K25" s="21"/>
      <c r="L25" s="21"/>
      <c r="M25" s="47"/>
      <c r="N25" s="49"/>
    </row>
    <row r="26" spans="1:14" s="19" customFormat="1" x14ac:dyDescent="0.5">
      <c r="A26" s="17">
        <v>24</v>
      </c>
      <c r="B26" s="42"/>
      <c r="C26" s="43"/>
      <c r="D26" s="43"/>
      <c r="E26" s="18">
        <f t="shared" si="1"/>
        <v>0</v>
      </c>
      <c r="F26" s="18">
        <f t="shared" si="0"/>
        <v>0</v>
      </c>
      <c r="G26" s="21"/>
      <c r="H26" s="14">
        <v>1381</v>
      </c>
      <c r="I26" s="14">
        <f t="shared" si="2"/>
        <v>23</v>
      </c>
      <c r="J26" s="44">
        <v>1258705</v>
      </c>
      <c r="K26" s="21"/>
      <c r="L26" s="21"/>
      <c r="M26" s="47"/>
      <c r="N26" s="49"/>
    </row>
    <row r="27" spans="1:14" s="19" customFormat="1" x14ac:dyDescent="0.5">
      <c r="A27" s="17">
        <v>25</v>
      </c>
      <c r="B27" s="42"/>
      <c r="C27" s="43"/>
      <c r="D27" s="43"/>
      <c r="E27" s="18">
        <f t="shared" si="1"/>
        <v>0</v>
      </c>
      <c r="F27" s="18">
        <f t="shared" si="0"/>
        <v>0</v>
      </c>
      <c r="G27" s="21"/>
      <c r="H27" s="14">
        <v>1380</v>
      </c>
      <c r="I27" s="14">
        <f t="shared" si="2"/>
        <v>24</v>
      </c>
      <c r="J27" s="44">
        <v>1267521</v>
      </c>
      <c r="K27" s="21"/>
      <c r="L27" s="21"/>
      <c r="M27" s="47"/>
      <c r="N27" s="49"/>
    </row>
    <row r="28" spans="1:14" s="19" customFormat="1" x14ac:dyDescent="0.5">
      <c r="A28" s="17">
        <v>26</v>
      </c>
      <c r="B28" s="42"/>
      <c r="C28" s="43"/>
      <c r="D28" s="43"/>
      <c r="E28" s="18">
        <f t="shared" si="1"/>
        <v>0</v>
      </c>
      <c r="F28" s="18">
        <f t="shared" si="0"/>
        <v>0</v>
      </c>
      <c r="G28" s="21"/>
      <c r="H28" s="14">
        <v>1379</v>
      </c>
      <c r="I28" s="14">
        <f t="shared" si="2"/>
        <v>25</v>
      </c>
      <c r="J28" s="44">
        <v>1275000</v>
      </c>
      <c r="K28" s="21"/>
      <c r="L28" s="21"/>
      <c r="M28" s="47"/>
      <c r="N28" s="49"/>
    </row>
    <row r="29" spans="1:14" s="19" customFormat="1" x14ac:dyDescent="0.5">
      <c r="A29" s="17">
        <v>27</v>
      </c>
      <c r="B29" s="42"/>
      <c r="C29" s="43"/>
      <c r="D29" s="43"/>
      <c r="E29" s="18">
        <f t="shared" si="1"/>
        <v>0</v>
      </c>
      <c r="F29" s="18">
        <f t="shared" si="0"/>
        <v>0</v>
      </c>
      <c r="G29" s="21"/>
      <c r="H29" s="14">
        <v>1378</v>
      </c>
      <c r="I29" s="14">
        <f t="shared" si="2"/>
        <v>26</v>
      </c>
      <c r="J29" s="44">
        <v>1281327</v>
      </c>
      <c r="K29" s="21"/>
      <c r="L29" s="21"/>
      <c r="M29" s="47"/>
      <c r="N29" s="49"/>
    </row>
    <row r="30" spans="1:14" s="19" customFormat="1" x14ac:dyDescent="0.5">
      <c r="A30" s="17">
        <v>28</v>
      </c>
      <c r="B30" s="42"/>
      <c r="C30" s="43"/>
      <c r="D30" s="43"/>
      <c r="E30" s="18">
        <f t="shared" si="1"/>
        <v>0</v>
      </c>
      <c r="F30" s="18">
        <f t="shared" si="0"/>
        <v>0</v>
      </c>
      <c r="G30" s="21"/>
      <c r="H30" s="14">
        <v>1377</v>
      </c>
      <c r="I30" s="14">
        <f t="shared" si="2"/>
        <v>27</v>
      </c>
      <c r="J30" s="44">
        <v>1285196</v>
      </c>
      <c r="K30" s="21"/>
      <c r="L30" s="21"/>
      <c r="M30" s="47"/>
      <c r="N30" s="49"/>
    </row>
    <row r="31" spans="1:14" s="19" customFormat="1" x14ac:dyDescent="0.5">
      <c r="A31" s="17">
        <v>29</v>
      </c>
      <c r="B31" s="42"/>
      <c r="C31" s="43"/>
      <c r="D31" s="43"/>
      <c r="E31" s="18">
        <f t="shared" si="1"/>
        <v>0</v>
      </c>
      <c r="F31" s="18">
        <f t="shared" si="0"/>
        <v>0</v>
      </c>
      <c r="G31" s="21"/>
      <c r="H31" s="14">
        <v>1376</v>
      </c>
      <c r="I31" s="14">
        <f t="shared" si="2"/>
        <v>28</v>
      </c>
      <c r="J31" s="44">
        <v>1288468</v>
      </c>
      <c r="K31" s="21"/>
      <c r="L31" s="21"/>
      <c r="M31" s="47"/>
      <c r="N31" s="49"/>
    </row>
    <row r="32" spans="1:14" s="19" customFormat="1" x14ac:dyDescent="0.5">
      <c r="A32" s="17">
        <v>30</v>
      </c>
      <c r="B32" s="42"/>
      <c r="C32" s="43"/>
      <c r="D32" s="43"/>
      <c r="E32" s="18">
        <f t="shared" si="1"/>
        <v>0</v>
      </c>
      <c r="F32" s="18">
        <f t="shared" si="0"/>
        <v>0</v>
      </c>
      <c r="G32" s="21"/>
      <c r="H32" s="14">
        <v>1375</v>
      </c>
      <c r="I32" s="14">
        <f t="shared" si="2"/>
        <v>29</v>
      </c>
      <c r="J32" s="44">
        <v>1291772</v>
      </c>
      <c r="K32" s="21"/>
      <c r="L32" s="21"/>
      <c r="M32" s="47"/>
      <c r="N32" s="49"/>
    </row>
    <row r="33" spans="1:14" s="19" customFormat="1" x14ac:dyDescent="0.5">
      <c r="A33" s="17">
        <v>31</v>
      </c>
      <c r="B33" s="42"/>
      <c r="C33" s="43"/>
      <c r="D33" s="43"/>
      <c r="E33" s="18">
        <f t="shared" si="1"/>
        <v>0</v>
      </c>
      <c r="F33" s="18">
        <f t="shared" si="0"/>
        <v>0</v>
      </c>
      <c r="G33" s="21"/>
      <c r="H33" s="14">
        <v>1374</v>
      </c>
      <c r="I33" s="14">
        <f t="shared" si="2"/>
        <v>30</v>
      </c>
      <c r="J33" s="44">
        <v>1295768</v>
      </c>
      <c r="K33" s="21"/>
      <c r="L33" s="21"/>
      <c r="M33" s="47"/>
      <c r="N33" s="49"/>
    </row>
    <row r="34" spans="1:14" s="19" customFormat="1" x14ac:dyDescent="0.5">
      <c r="A34" s="17">
        <v>32</v>
      </c>
      <c r="B34" s="42"/>
      <c r="C34" s="43"/>
      <c r="D34" s="43"/>
      <c r="E34" s="18">
        <f t="shared" si="1"/>
        <v>0</v>
      </c>
      <c r="F34" s="18">
        <f t="shared" si="0"/>
        <v>0</v>
      </c>
      <c r="G34" s="21"/>
      <c r="H34" s="45"/>
      <c r="I34" s="45"/>
      <c r="J34" s="46"/>
      <c r="K34" s="21"/>
      <c r="L34" s="21"/>
      <c r="M34" s="47"/>
      <c r="N34" s="49"/>
    </row>
    <row r="35" spans="1:14" s="19" customFormat="1" x14ac:dyDescent="0.5">
      <c r="A35" s="17">
        <v>33</v>
      </c>
      <c r="B35" s="42"/>
      <c r="C35" s="43"/>
      <c r="D35" s="43"/>
      <c r="E35" s="18">
        <f t="shared" si="1"/>
        <v>0</v>
      </c>
      <c r="F35" s="18">
        <f t="shared" si="0"/>
        <v>0</v>
      </c>
      <c r="G35" s="21"/>
      <c r="H35" s="45"/>
      <c r="I35" s="45"/>
      <c r="J35" s="46"/>
      <c r="K35" s="21"/>
      <c r="L35" s="21"/>
      <c r="M35" s="47"/>
      <c r="N35" s="49"/>
    </row>
    <row r="36" spans="1:14" s="19" customFormat="1" x14ac:dyDescent="0.5">
      <c r="A36" s="17">
        <v>34</v>
      </c>
      <c r="B36" s="42"/>
      <c r="C36" s="43"/>
      <c r="D36" s="43"/>
      <c r="E36" s="18">
        <f t="shared" si="1"/>
        <v>0</v>
      </c>
      <c r="F36" s="18">
        <f t="shared" si="0"/>
        <v>0</v>
      </c>
      <c r="G36" s="21"/>
      <c r="H36" s="45"/>
      <c r="I36" s="45"/>
      <c r="J36" s="46"/>
      <c r="K36" s="21"/>
      <c r="L36" s="21"/>
      <c r="M36" s="47"/>
      <c r="N36" s="49"/>
    </row>
    <row r="37" spans="1:14" s="19" customFormat="1" x14ac:dyDescent="0.5">
      <c r="A37" s="17">
        <v>35</v>
      </c>
      <c r="B37" s="42"/>
      <c r="C37" s="43"/>
      <c r="D37" s="43"/>
      <c r="E37" s="18">
        <f t="shared" si="1"/>
        <v>0</v>
      </c>
      <c r="F37" s="18">
        <f t="shared" si="0"/>
        <v>0</v>
      </c>
      <c r="G37" s="21"/>
      <c r="H37" s="45"/>
      <c r="I37" s="45"/>
      <c r="J37" s="46"/>
      <c r="K37" s="21"/>
      <c r="L37" s="21"/>
      <c r="M37" s="47"/>
      <c r="N37" s="49"/>
    </row>
    <row r="38" spans="1:14" s="19" customFormat="1" x14ac:dyDescent="0.5">
      <c r="A38" s="17">
        <v>36</v>
      </c>
      <c r="B38" s="42"/>
      <c r="C38" s="43"/>
      <c r="D38" s="43"/>
      <c r="E38" s="18">
        <f t="shared" si="1"/>
        <v>0</v>
      </c>
      <c r="F38" s="18">
        <f t="shared" si="0"/>
        <v>0</v>
      </c>
      <c r="G38" s="21"/>
      <c r="H38" s="45"/>
      <c r="I38" s="45"/>
      <c r="J38" s="46"/>
      <c r="K38" s="21"/>
      <c r="L38" s="21"/>
      <c r="M38" s="47"/>
      <c r="N38" s="49"/>
    </row>
    <row r="39" spans="1:14" s="19" customFormat="1" x14ac:dyDescent="0.5">
      <c r="A39" s="17">
        <v>37</v>
      </c>
      <c r="B39" s="42"/>
      <c r="C39" s="43"/>
      <c r="D39" s="43"/>
      <c r="E39" s="18">
        <f t="shared" si="1"/>
        <v>0</v>
      </c>
      <c r="F39" s="18">
        <f t="shared" si="0"/>
        <v>0</v>
      </c>
      <c r="G39" s="21"/>
      <c r="H39" s="45"/>
      <c r="I39" s="45"/>
      <c r="J39" s="46"/>
      <c r="K39" s="21"/>
      <c r="L39" s="21"/>
      <c r="M39" s="47"/>
      <c r="N39" s="49"/>
    </row>
    <row r="40" spans="1:14" s="19" customFormat="1" x14ac:dyDescent="0.5">
      <c r="A40" s="17">
        <v>38</v>
      </c>
      <c r="B40" s="42"/>
      <c r="C40" s="43"/>
      <c r="D40" s="43"/>
      <c r="E40" s="18">
        <f t="shared" si="1"/>
        <v>0</v>
      </c>
      <c r="F40" s="18">
        <f t="shared" si="0"/>
        <v>0</v>
      </c>
      <c r="G40" s="21"/>
      <c r="H40" s="45"/>
      <c r="I40" s="45"/>
      <c r="J40" s="46"/>
      <c r="K40" s="21"/>
      <c r="L40" s="21"/>
      <c r="M40" s="47"/>
      <c r="N40" s="49"/>
    </row>
    <row r="41" spans="1:14" s="19" customFormat="1" x14ac:dyDescent="0.5">
      <c r="A41" s="17">
        <v>39</v>
      </c>
      <c r="B41" s="42"/>
      <c r="C41" s="43"/>
      <c r="D41" s="43"/>
      <c r="E41" s="18">
        <f t="shared" si="1"/>
        <v>0</v>
      </c>
      <c r="F41" s="18">
        <f t="shared" si="0"/>
        <v>0</v>
      </c>
      <c r="G41" s="21"/>
      <c r="H41" s="45"/>
      <c r="I41" s="45"/>
      <c r="J41" s="46"/>
      <c r="K41" s="21"/>
      <c r="L41" s="21"/>
      <c r="M41" s="47"/>
      <c r="N41" s="49"/>
    </row>
    <row r="42" spans="1:14" s="19" customFormat="1" x14ac:dyDescent="0.5">
      <c r="A42" s="17">
        <v>40</v>
      </c>
      <c r="B42" s="42"/>
      <c r="C42" s="43"/>
      <c r="D42" s="43"/>
      <c r="E42" s="18">
        <f t="shared" si="1"/>
        <v>0</v>
      </c>
      <c r="F42" s="18">
        <f t="shared" si="0"/>
        <v>0</v>
      </c>
      <c r="G42" s="21"/>
      <c r="H42" s="45"/>
      <c r="I42" s="45"/>
      <c r="J42" s="46"/>
      <c r="K42" s="21"/>
      <c r="L42" s="21"/>
      <c r="M42" s="47"/>
      <c r="N42" s="49"/>
    </row>
    <row r="43" spans="1:14" s="19" customFormat="1" x14ac:dyDescent="0.5">
      <c r="A43" s="17">
        <v>41</v>
      </c>
      <c r="B43" s="42"/>
      <c r="C43" s="43"/>
      <c r="D43" s="43"/>
      <c r="E43" s="18">
        <f t="shared" si="1"/>
        <v>0</v>
      </c>
      <c r="F43" s="18">
        <f t="shared" si="0"/>
        <v>0</v>
      </c>
      <c r="G43" s="21"/>
      <c r="H43" s="45"/>
      <c r="I43" s="45"/>
      <c r="J43" s="46"/>
      <c r="K43" s="21"/>
      <c r="L43" s="21"/>
      <c r="M43" s="47"/>
      <c r="N43" s="49"/>
    </row>
    <row r="44" spans="1:14" s="19" customFormat="1" x14ac:dyDescent="0.5">
      <c r="A44" s="17">
        <v>42</v>
      </c>
      <c r="B44" s="42"/>
      <c r="C44" s="43"/>
      <c r="D44" s="43"/>
      <c r="E44" s="18">
        <f t="shared" si="1"/>
        <v>0</v>
      </c>
      <c r="F44" s="18">
        <f t="shared" si="0"/>
        <v>0</v>
      </c>
      <c r="G44" s="21"/>
      <c r="H44" s="45"/>
      <c r="I44" s="45"/>
      <c r="J44" s="46"/>
      <c r="K44" s="21"/>
      <c r="L44" s="21"/>
      <c r="M44" s="47"/>
      <c r="N44" s="49"/>
    </row>
    <row r="45" spans="1:14" s="19" customFormat="1" x14ac:dyDescent="0.5">
      <c r="A45" s="17">
        <v>43</v>
      </c>
      <c r="B45" s="42"/>
      <c r="C45" s="43"/>
      <c r="D45" s="43"/>
      <c r="E45" s="18">
        <f t="shared" si="1"/>
        <v>0</v>
      </c>
      <c r="F45" s="18">
        <f t="shared" si="0"/>
        <v>0</v>
      </c>
      <c r="G45" s="21"/>
      <c r="H45" s="45"/>
      <c r="I45" s="45"/>
      <c r="J45" s="46"/>
      <c r="K45" s="21"/>
      <c r="L45" s="21"/>
      <c r="M45" s="47"/>
      <c r="N45" s="49"/>
    </row>
    <row r="46" spans="1:14" s="19" customFormat="1" x14ac:dyDescent="0.5">
      <c r="A46" s="17">
        <v>44</v>
      </c>
      <c r="B46" s="42"/>
      <c r="C46" s="43"/>
      <c r="D46" s="43"/>
      <c r="E46" s="18">
        <f t="shared" si="1"/>
        <v>0</v>
      </c>
      <c r="F46" s="18">
        <f t="shared" si="0"/>
        <v>0</v>
      </c>
      <c r="G46" s="21"/>
      <c r="H46" s="45"/>
      <c r="I46" s="45"/>
      <c r="J46" s="46"/>
      <c r="K46" s="21"/>
      <c r="L46" s="21"/>
      <c r="M46" s="47"/>
      <c r="N46" s="49"/>
    </row>
    <row r="47" spans="1:14" s="19" customFormat="1" x14ac:dyDescent="0.5">
      <c r="A47" s="17">
        <v>45</v>
      </c>
      <c r="B47" s="42"/>
      <c r="C47" s="43"/>
      <c r="D47" s="43"/>
      <c r="E47" s="18">
        <f t="shared" si="1"/>
        <v>0</v>
      </c>
      <c r="F47" s="18">
        <f t="shared" si="0"/>
        <v>0</v>
      </c>
      <c r="G47" s="21"/>
      <c r="H47" s="45"/>
      <c r="I47" s="45"/>
      <c r="J47" s="46"/>
      <c r="K47" s="21"/>
      <c r="L47" s="21"/>
      <c r="M47" s="47"/>
      <c r="N47" s="49"/>
    </row>
    <row r="48" spans="1:14" s="19" customFormat="1" x14ac:dyDescent="0.5">
      <c r="A48" s="17">
        <v>46</v>
      </c>
      <c r="B48" s="42"/>
      <c r="C48" s="43"/>
      <c r="D48" s="43"/>
      <c r="E48" s="18">
        <f t="shared" si="1"/>
        <v>0</v>
      </c>
      <c r="F48" s="18">
        <f t="shared" si="0"/>
        <v>0</v>
      </c>
      <c r="G48" s="21"/>
      <c r="H48" s="45"/>
      <c r="I48" s="45"/>
      <c r="J48" s="46"/>
      <c r="K48" s="21"/>
      <c r="L48" s="21"/>
      <c r="M48" s="47"/>
      <c r="N48" s="49"/>
    </row>
    <row r="49" spans="1:7" x14ac:dyDescent="0.5">
      <c r="A49" s="17">
        <v>47</v>
      </c>
      <c r="B49" s="52"/>
      <c r="C49" s="53"/>
      <c r="D49" s="53"/>
      <c r="E49" s="18">
        <f t="shared" si="1"/>
        <v>0</v>
      </c>
      <c r="F49" s="18">
        <f t="shared" si="0"/>
        <v>0</v>
      </c>
      <c r="G49" s="21"/>
    </row>
    <row r="50" spans="1:7" x14ac:dyDescent="0.5">
      <c r="A50" s="17">
        <v>48</v>
      </c>
      <c r="B50" s="52"/>
      <c r="C50" s="53"/>
      <c r="D50" s="53"/>
      <c r="E50" s="18">
        <f t="shared" si="1"/>
        <v>0</v>
      </c>
      <c r="F50" s="18">
        <f t="shared" si="0"/>
        <v>0</v>
      </c>
      <c r="G50" s="21"/>
    </row>
  </sheetData>
  <mergeCells count="4">
    <mergeCell ref="A1:F1"/>
    <mergeCell ref="H1:J1"/>
    <mergeCell ref="L1:N1"/>
    <mergeCell ref="L10:M1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K35"/>
  <sheetViews>
    <sheetView rightToLeft="1" zoomScaleNormal="100" zoomScaleSheetLayoutView="100" workbookViewId="0">
      <selection activeCell="G4" sqref="G4"/>
    </sheetView>
  </sheetViews>
  <sheetFormatPr defaultColWidth="10" defaultRowHeight="20.25" x14ac:dyDescent="0.5"/>
  <cols>
    <col min="1" max="1" width="6.42578125" style="1" customWidth="1"/>
    <col min="2" max="2" width="7.42578125" style="1" bestFit="1" customWidth="1"/>
    <col min="3" max="3" width="12.85546875" style="1" bestFit="1" customWidth="1"/>
    <col min="4" max="4" width="12.7109375" style="1" customWidth="1"/>
    <col min="5" max="5" width="10.42578125" style="5" customWidth="1"/>
    <col min="6" max="6" width="12.7109375" style="1" customWidth="1"/>
    <col min="7" max="7" width="9.28515625" style="5" customWidth="1"/>
    <col min="8" max="8" width="13.7109375" style="5" customWidth="1"/>
    <col min="9" max="9" width="16.140625" style="1" bestFit="1" customWidth="1"/>
    <col min="10" max="10" width="10.5703125" style="1" bestFit="1" customWidth="1"/>
    <col min="11" max="11" width="9.5703125" style="1" bestFit="1" customWidth="1"/>
    <col min="12" max="12" width="14.7109375" style="1" customWidth="1"/>
    <col min="13" max="13" width="12.42578125" style="1" bestFit="1" customWidth="1"/>
    <col min="14" max="14" width="14.42578125" style="1" bestFit="1" customWidth="1"/>
    <col min="15" max="15" width="13.7109375" style="1" bestFit="1" customWidth="1"/>
    <col min="16" max="16" width="11.42578125" style="1" customWidth="1"/>
    <col min="17" max="17" width="16.42578125" style="1" customWidth="1"/>
    <col min="18" max="18" width="10.5703125" style="1" bestFit="1" customWidth="1"/>
    <col min="19" max="19" width="11" style="1" bestFit="1" customWidth="1"/>
    <col min="20" max="20" width="17.85546875" style="1" customWidth="1"/>
    <col min="21" max="21" width="12" style="1" customWidth="1"/>
    <col min="22" max="22" width="12.28515625" style="1" customWidth="1"/>
    <col min="23" max="23" width="10.85546875" style="1" customWidth="1"/>
    <col min="24" max="24" width="14.42578125" style="1" customWidth="1"/>
    <col min="25" max="25" width="13.85546875" style="1" customWidth="1"/>
    <col min="26" max="26" width="14.140625" style="1" customWidth="1"/>
    <col min="27" max="27" width="14.85546875" style="1" customWidth="1"/>
    <col min="28" max="28" width="15.28515625" style="1" bestFit="1" customWidth="1"/>
    <col min="29" max="29" width="14.5703125" style="1" customWidth="1"/>
    <col min="30" max="30" width="12.42578125" style="1" bestFit="1" customWidth="1"/>
    <col min="31" max="31" width="12.85546875" style="1" bestFit="1" customWidth="1"/>
    <col min="32" max="32" width="11.42578125" style="1" bestFit="1" customWidth="1"/>
    <col min="33" max="33" width="13" style="1" bestFit="1" customWidth="1"/>
    <col min="34" max="34" width="10.42578125" style="22" bestFit="1" customWidth="1"/>
    <col min="35" max="35" width="11" style="1" bestFit="1" customWidth="1"/>
    <col min="36" max="36" width="12" style="1" bestFit="1" customWidth="1"/>
    <col min="37" max="37" width="10.42578125" style="1" bestFit="1" customWidth="1"/>
    <col min="38" max="16384" width="10" style="1"/>
  </cols>
  <sheetData>
    <row r="1" spans="1:37" s="5" customFormat="1" ht="108.75" x14ac:dyDescent="0.5">
      <c r="A1" s="6" t="s">
        <v>0</v>
      </c>
      <c r="B1" s="2" t="s">
        <v>58</v>
      </c>
      <c r="C1" s="2" t="s">
        <v>22</v>
      </c>
      <c r="D1" s="2" t="s">
        <v>24</v>
      </c>
      <c r="E1" s="2" t="s">
        <v>40</v>
      </c>
      <c r="F1" s="2" t="s">
        <v>27</v>
      </c>
      <c r="G1" s="2" t="s">
        <v>1</v>
      </c>
      <c r="H1" s="2" t="s">
        <v>28</v>
      </c>
      <c r="I1" s="2" t="s">
        <v>29</v>
      </c>
      <c r="J1" s="2" t="s">
        <v>57</v>
      </c>
      <c r="K1" s="2" t="s">
        <v>41</v>
      </c>
      <c r="L1" s="2" t="s">
        <v>23</v>
      </c>
      <c r="M1" s="2" t="s">
        <v>2</v>
      </c>
      <c r="N1" s="2" t="s">
        <v>34</v>
      </c>
      <c r="O1" s="2" t="s">
        <v>33</v>
      </c>
      <c r="P1" s="2" t="s">
        <v>17</v>
      </c>
      <c r="Q1" s="2" t="s">
        <v>18</v>
      </c>
      <c r="R1" s="2" t="s">
        <v>16</v>
      </c>
      <c r="S1" s="2" t="s">
        <v>21</v>
      </c>
      <c r="T1" s="2" t="s">
        <v>15</v>
      </c>
      <c r="U1" s="2" t="s">
        <v>19</v>
      </c>
      <c r="V1" s="2" t="s">
        <v>20</v>
      </c>
      <c r="W1" s="3" t="s">
        <v>14</v>
      </c>
      <c r="X1" s="2" t="s">
        <v>10</v>
      </c>
      <c r="Y1" s="2" t="s">
        <v>11</v>
      </c>
      <c r="Z1" s="2" t="s">
        <v>12</v>
      </c>
      <c r="AA1" s="2" t="s">
        <v>13</v>
      </c>
      <c r="AB1" s="4" t="s">
        <v>59</v>
      </c>
      <c r="AC1" s="4" t="s">
        <v>26</v>
      </c>
      <c r="AD1" s="4" t="s">
        <v>6</v>
      </c>
      <c r="AE1" s="4" t="s">
        <v>7</v>
      </c>
      <c r="AF1" s="4" t="s">
        <v>8</v>
      </c>
      <c r="AG1" s="4" t="s">
        <v>9</v>
      </c>
      <c r="AH1" s="23" t="s">
        <v>3</v>
      </c>
      <c r="AI1" s="4" t="s">
        <v>4</v>
      </c>
      <c r="AJ1" s="2" t="s">
        <v>5</v>
      </c>
      <c r="AK1" s="2" t="s">
        <v>31</v>
      </c>
    </row>
    <row r="2" spans="1:37" s="5" customFormat="1" ht="21.75" customHeight="1" x14ac:dyDescent="0.5">
      <c r="A2" s="29">
        <v>1</v>
      </c>
      <c r="B2" s="29"/>
      <c r="C2" s="28" t="str">
        <f>'اطلاعات سال 1403'!B3</f>
        <v xml:space="preserve">آرمین علیزاده </v>
      </c>
      <c r="D2" s="30">
        <f>'اطلاعات سال 1403'!E3</f>
        <v>13510535</v>
      </c>
      <c r="E2" s="30">
        <f>'اطلاعات سال 1403'!F3</f>
        <v>186400</v>
      </c>
      <c r="F2" s="30">
        <f>D2+E2</f>
        <v>13696935</v>
      </c>
      <c r="G2" s="31">
        <v>31</v>
      </c>
      <c r="H2" s="30">
        <f>D2*G2</f>
        <v>418826585</v>
      </c>
      <c r="I2" s="30">
        <f>F2*G2</f>
        <v>424604985</v>
      </c>
      <c r="J2" s="31">
        <v>1</v>
      </c>
      <c r="K2" s="30">
        <f>IF(J2=1,0,IF(J2=2,5000000*G2/D$18,0))</f>
        <v>0</v>
      </c>
      <c r="L2" s="30">
        <v>1</v>
      </c>
      <c r="M2" s="30">
        <f>ROUNDUP(L2*3463656*3*G2/D$18,0)</f>
        <v>10390968</v>
      </c>
      <c r="N2" s="30">
        <f t="shared" ref="N2:N16" si="0">ROUND(IF(G2&gt;0,9000000*G2/D$18,0),0)</f>
        <v>9000000</v>
      </c>
      <c r="O2" s="30">
        <f>ROUND(IF(G2&gt;0,22000000*G2/D$18,0),0)</f>
        <v>22000000</v>
      </c>
      <c r="P2" s="30">
        <f>ROUNDUP(MIN(3*3463656*30*B2/365,(F2*2*30)*B2/365),0)</f>
        <v>0</v>
      </c>
      <c r="Q2" s="30">
        <f>IF(AND(B2&gt;0,P2&gt;240000000),(P2-240000000)*10%,0)</f>
        <v>0</v>
      </c>
      <c r="R2" s="30">
        <f t="shared" ref="R2:R16" si="1">F2*30*B2/365</f>
        <v>0</v>
      </c>
      <c r="S2" s="30">
        <v>0</v>
      </c>
      <c r="T2" s="30"/>
      <c r="U2" s="30"/>
      <c r="V2" s="30"/>
      <c r="W2" s="30"/>
      <c r="X2" s="32">
        <f>I2+M2+N2+K2+O2</f>
        <v>465995953</v>
      </c>
      <c r="Y2" s="32">
        <f>X2+S2+T2+U2</f>
        <v>465995953</v>
      </c>
      <c r="Z2" s="32">
        <f>N2+O2+K2</f>
        <v>31000000</v>
      </c>
      <c r="AA2" s="32">
        <f>IF(I2+K2+N2+O2+U2+S2&lt;2388728*G2*7,I2+N2+O2+U2+S2+K2,G2*2388728*7)</f>
        <v>455604985</v>
      </c>
      <c r="AB2" s="32">
        <f t="shared" ref="AB2:AB16" si="2">I2+U2+S2-V2+M2+O2+K2+N2-AD2</f>
        <v>434103605</v>
      </c>
      <c r="AC2" s="32">
        <f>I2+M2+N2+T2+U2+S2+O2+K2</f>
        <v>465995953</v>
      </c>
      <c r="AD2" s="32">
        <f t="shared" ref="AD2:AD16" si="3">ROUNDDOWN(AA2*0.07,0)</f>
        <v>31892348</v>
      </c>
      <c r="AE2" s="32">
        <f t="shared" ref="AE2:AE16" si="4">ROUNDUP(AA2*0.2,0)</f>
        <v>91120997</v>
      </c>
      <c r="AF2" s="32">
        <f t="shared" ref="AF2:AF16" si="5">ROUNDUP(AA2*0.03,0)</f>
        <v>13668150</v>
      </c>
      <c r="AG2" s="32">
        <f>AD2+AE2+AF2</f>
        <v>136681495</v>
      </c>
      <c r="AH2" s="33" cm="1">
        <f t="array" ref="AH2">_xlfn.IFS(
    AB2&lt;=240000000, AB2*0,
    AB2&lt;=300000000, (AB2-240000000)*10%,
    AB2&lt;=380000000, (AB2-300000000)*15% + (300000000-240000000)*10%,
    AB2&lt;=500000000, (AB2-380000000)*20% + (380000000-300000000)*15% + (300000000-240000000)*10%,
    AB2&lt;=666666666, (AB2-500000000)*25% + (500000000-380000000)*20% + (380000000-300000000)*15% + (300000000-240000000)*10%,
    AB2&gt;666666666, (AB2-666666666)*30% + (666666666-500000000)*25% + (500000000-380000000)*20% + (380000000-300000000)*15% + (300000000-240000000)*10%
)</f>
        <v>28820721</v>
      </c>
      <c r="AI2" s="32">
        <f>AH2+AD2+W2+V2</f>
        <v>60713069</v>
      </c>
      <c r="AJ2" s="30">
        <f>AC2+P2-Q2+R2-AI2</f>
        <v>405282884</v>
      </c>
      <c r="AK2" s="34">
        <f>IF(F2&gt;0,240000000+AD2+V2,0)</f>
        <v>271892348</v>
      </c>
    </row>
    <row r="3" spans="1:37" s="5" customFormat="1" ht="24.95" customHeight="1" x14ac:dyDescent="0.5">
      <c r="A3" s="29">
        <v>2</v>
      </c>
      <c r="B3" s="29"/>
      <c r="C3" s="28" t="str">
        <f>'اطلاعات سال 1403'!B4</f>
        <v>رسول رضایی</v>
      </c>
      <c r="D3" s="30">
        <f>'اطلاعات سال 1403'!E4</f>
        <v>115150535</v>
      </c>
      <c r="E3" s="30">
        <f>'اطلاعات سال 1403'!F4</f>
        <v>764873</v>
      </c>
      <c r="F3" s="30">
        <f t="shared" ref="F3:F16" si="6">D3+E3</f>
        <v>115915408</v>
      </c>
      <c r="G3" s="31">
        <v>31</v>
      </c>
      <c r="H3" s="30">
        <f t="shared" ref="H3:H6" si="7">D3*G3</f>
        <v>3569666585</v>
      </c>
      <c r="I3" s="30">
        <f t="shared" ref="I3:I16" si="8">F3*G3</f>
        <v>3593377648</v>
      </c>
      <c r="J3" s="31">
        <v>2</v>
      </c>
      <c r="K3" s="30">
        <f t="shared" ref="K3:K16" si="9">IF(J3=1,0,IF(J3=2,5000000*G3/D$18,0))</f>
        <v>5000000</v>
      </c>
      <c r="L3" s="30"/>
      <c r="M3" s="30">
        <f t="shared" ref="M3:M16" si="10">ROUNDUP(L3*3463656*3*G3/D$18,0)</f>
        <v>0</v>
      </c>
      <c r="N3" s="30">
        <f t="shared" si="0"/>
        <v>9000000</v>
      </c>
      <c r="O3" s="30">
        <f t="shared" ref="O3:O16" si="11">ROUND(IF(G3&gt;0,22000000*G3/D$18,0),0)</f>
        <v>22000000</v>
      </c>
      <c r="P3" s="30">
        <f t="shared" ref="P3:P16" si="12">ROUNDUP(MIN(3*3463656*30*B3/365,(F3*2*30)*B3/365),0)</f>
        <v>0</v>
      </c>
      <c r="Q3" s="30">
        <f t="shared" ref="Q3:Q16" si="13">IF(AND(B3&gt;0,P3&gt;240000000),(P3-240000000)*10%,0)</f>
        <v>0</v>
      </c>
      <c r="R3" s="30">
        <f t="shared" si="1"/>
        <v>0</v>
      </c>
      <c r="S3" s="30"/>
      <c r="T3" s="30"/>
      <c r="U3" s="30"/>
      <c r="V3" s="30"/>
      <c r="W3" s="30"/>
      <c r="X3" s="32">
        <f t="shared" ref="X3:X16" si="14">I3+M3+N3+K3+O3</f>
        <v>3629377648</v>
      </c>
      <c r="Y3" s="32">
        <f t="shared" ref="Y3:Y16" si="15">X3+S3+T3+U3</f>
        <v>3629377648</v>
      </c>
      <c r="Z3" s="32">
        <f t="shared" ref="Z3:Z16" si="16">N3+O3+K3</f>
        <v>36000000</v>
      </c>
      <c r="AA3" s="32">
        <f t="shared" ref="AA3:AA16" si="17">IF(I3+K3+N3+O3+U3+S3&lt;2388728*G3*7,I3+N3+O3+U3+S3+K3,G3*2388728*7)</f>
        <v>518353976</v>
      </c>
      <c r="AB3" s="32">
        <f t="shared" si="2"/>
        <v>3593092870</v>
      </c>
      <c r="AC3" s="32">
        <f t="shared" ref="AC3:AC16" si="18">I3+M3+N3+T3+U3+S3+O3+K3</f>
        <v>3629377648</v>
      </c>
      <c r="AD3" s="32">
        <f t="shared" si="3"/>
        <v>36284778</v>
      </c>
      <c r="AE3" s="32">
        <f t="shared" si="4"/>
        <v>103670796</v>
      </c>
      <c r="AF3" s="32">
        <f t="shared" si="5"/>
        <v>15550620</v>
      </c>
      <c r="AG3" s="32">
        <f t="shared" ref="AG3:AG8" si="19">AD3+AE3+AF3</f>
        <v>155506194</v>
      </c>
      <c r="AH3" s="33" cm="1">
        <f t="array" ref="AH3">_xlfn.IFS(
    AB3&lt;=240000000, AB3*0,
    AB3&lt;=300000000, (AB3-240000000)*10%,
    AB3&lt;=380000000, (AB3-300000000)*15% + (300000000-240000000)*10%,
    AB3&lt;=500000000, (AB3-380000000)*20% + (380000000-300000000)*15% + (300000000-240000000)*10%,
    AB3&lt;=666666666, (AB3-500000000)*25% + (500000000-380000000)*20% + (380000000-300000000)*15% + (300000000-240000000)*10%,
    AB3&gt;666666666, (AB3-666666666)*30% + (666666666-500000000)*25% + (500000000-380000000)*20% + (380000000-300000000)*15% + (300000000-240000000)*10%
)</f>
        <v>961594527.69999993</v>
      </c>
      <c r="AI3" s="32">
        <f t="shared" ref="AI3:AI16" si="20">AH3+AD3+W3+V3</f>
        <v>997879305.69999993</v>
      </c>
      <c r="AJ3" s="30">
        <f t="shared" ref="AJ3:AJ16" si="21">AC3+P3-Q3+R3-AI3</f>
        <v>2631498342.3000002</v>
      </c>
      <c r="AK3" s="34">
        <f t="shared" ref="AK3:AK16" si="22">IF(F3&gt;0,240000000+AD3+V3,0)</f>
        <v>276284778</v>
      </c>
    </row>
    <row r="4" spans="1:37" s="5" customFormat="1" ht="22.5" customHeight="1" x14ac:dyDescent="0.5">
      <c r="A4" s="29">
        <v>3</v>
      </c>
      <c r="B4" s="29"/>
      <c r="C4" s="28">
        <f>'اطلاعات سال 1403'!B5</f>
        <v>0</v>
      </c>
      <c r="D4" s="30">
        <f>'اطلاعات سال 1403'!E5</f>
        <v>0</v>
      </c>
      <c r="E4" s="30">
        <f>'اطلاعات سال 1403'!F5</f>
        <v>0</v>
      </c>
      <c r="F4" s="30">
        <f t="shared" si="6"/>
        <v>0</v>
      </c>
      <c r="G4" s="31"/>
      <c r="H4" s="30">
        <f t="shared" si="7"/>
        <v>0</v>
      </c>
      <c r="I4" s="30">
        <f t="shared" si="8"/>
        <v>0</v>
      </c>
      <c r="J4" s="31"/>
      <c r="K4" s="30">
        <f t="shared" si="9"/>
        <v>0</v>
      </c>
      <c r="L4" s="30"/>
      <c r="M4" s="30">
        <f t="shared" si="10"/>
        <v>0</v>
      </c>
      <c r="N4" s="30">
        <f t="shared" si="0"/>
        <v>0</v>
      </c>
      <c r="O4" s="30">
        <f t="shared" si="11"/>
        <v>0</v>
      </c>
      <c r="P4" s="30">
        <f t="shared" si="12"/>
        <v>0</v>
      </c>
      <c r="Q4" s="30">
        <f t="shared" si="13"/>
        <v>0</v>
      </c>
      <c r="R4" s="30">
        <f t="shared" si="1"/>
        <v>0</v>
      </c>
      <c r="S4" s="30"/>
      <c r="T4" s="30"/>
      <c r="U4" s="30"/>
      <c r="V4" s="30"/>
      <c r="W4" s="30"/>
      <c r="X4" s="32">
        <f t="shared" si="14"/>
        <v>0</v>
      </c>
      <c r="Y4" s="32">
        <f t="shared" si="15"/>
        <v>0</v>
      </c>
      <c r="Z4" s="32">
        <f t="shared" si="16"/>
        <v>0</v>
      </c>
      <c r="AA4" s="32">
        <f t="shared" si="17"/>
        <v>0</v>
      </c>
      <c r="AB4" s="32">
        <f t="shared" si="2"/>
        <v>0</v>
      </c>
      <c r="AC4" s="32">
        <f t="shared" si="18"/>
        <v>0</v>
      </c>
      <c r="AD4" s="32">
        <f t="shared" si="3"/>
        <v>0</v>
      </c>
      <c r="AE4" s="32">
        <f t="shared" si="4"/>
        <v>0</v>
      </c>
      <c r="AF4" s="32">
        <f t="shared" si="5"/>
        <v>0</v>
      </c>
      <c r="AG4" s="32">
        <f t="shared" si="19"/>
        <v>0</v>
      </c>
      <c r="AH4" s="33" cm="1">
        <f t="array" ref="AH4">_xlfn.IFS(
    AB4&lt;=240000000, AB4*0,
    AB4&lt;=300000000, (AB4-240000000)*10%,
    AB4&lt;=380000000, (AB4-300000000)*15% + (300000000-240000000)*10%,
    AB4&lt;=500000000, (AB4-380000000)*20% + (380000000-300000000)*15% + (300000000-240000000)*10%,
    AB4&lt;=666666666, (AB4-500000000)*25% + (500000000-380000000)*20% + (380000000-300000000)*15% + (300000000-240000000)*10%,
    AB4&gt;666666666, (AB4-666666666)*30% + (666666666-500000000)*25% + (500000000-380000000)*20% + (380000000-300000000)*15% + (300000000-240000000)*10%
)</f>
        <v>0</v>
      </c>
      <c r="AI4" s="32">
        <f t="shared" si="20"/>
        <v>0</v>
      </c>
      <c r="AJ4" s="30">
        <f t="shared" si="21"/>
        <v>0</v>
      </c>
      <c r="AK4" s="34">
        <f t="shared" si="22"/>
        <v>0</v>
      </c>
    </row>
    <row r="5" spans="1:37" s="5" customFormat="1" x14ac:dyDescent="0.5">
      <c r="A5" s="29">
        <v>4</v>
      </c>
      <c r="B5" s="29"/>
      <c r="C5" s="28">
        <f>'اطلاعات سال 1403'!B6</f>
        <v>0</v>
      </c>
      <c r="D5" s="30">
        <f>'اطلاعات سال 1403'!E6</f>
        <v>0</v>
      </c>
      <c r="E5" s="30">
        <f>'اطلاعات سال 1403'!F6</f>
        <v>0</v>
      </c>
      <c r="F5" s="30">
        <f t="shared" si="6"/>
        <v>0</v>
      </c>
      <c r="G5" s="31"/>
      <c r="H5" s="30">
        <f t="shared" si="7"/>
        <v>0</v>
      </c>
      <c r="I5" s="30">
        <f t="shared" si="8"/>
        <v>0</v>
      </c>
      <c r="J5" s="31"/>
      <c r="K5" s="30">
        <f t="shared" si="9"/>
        <v>0</v>
      </c>
      <c r="L5" s="30"/>
      <c r="M5" s="30">
        <f t="shared" si="10"/>
        <v>0</v>
      </c>
      <c r="N5" s="30">
        <f t="shared" si="0"/>
        <v>0</v>
      </c>
      <c r="O5" s="30">
        <f t="shared" si="11"/>
        <v>0</v>
      </c>
      <c r="P5" s="30">
        <f t="shared" si="12"/>
        <v>0</v>
      </c>
      <c r="Q5" s="30">
        <f t="shared" si="13"/>
        <v>0</v>
      </c>
      <c r="R5" s="30">
        <f t="shared" si="1"/>
        <v>0</v>
      </c>
      <c r="S5" s="30"/>
      <c r="T5" s="30"/>
      <c r="U5" s="30"/>
      <c r="V5" s="30"/>
      <c r="W5" s="30"/>
      <c r="X5" s="32">
        <f t="shared" si="14"/>
        <v>0</v>
      </c>
      <c r="Y5" s="32">
        <f t="shared" si="15"/>
        <v>0</v>
      </c>
      <c r="Z5" s="32">
        <f t="shared" si="16"/>
        <v>0</v>
      </c>
      <c r="AA5" s="32">
        <f t="shared" si="17"/>
        <v>0</v>
      </c>
      <c r="AB5" s="32">
        <f t="shared" si="2"/>
        <v>0</v>
      </c>
      <c r="AC5" s="32">
        <f t="shared" si="18"/>
        <v>0</v>
      </c>
      <c r="AD5" s="32">
        <f t="shared" si="3"/>
        <v>0</v>
      </c>
      <c r="AE5" s="32">
        <f t="shared" si="4"/>
        <v>0</v>
      </c>
      <c r="AF5" s="32">
        <f t="shared" si="5"/>
        <v>0</v>
      </c>
      <c r="AG5" s="32">
        <f t="shared" si="19"/>
        <v>0</v>
      </c>
      <c r="AH5" s="33" cm="1">
        <f t="array" ref="AH5">_xlfn.IFS(
    AB5&lt;=240000000, AB5*0,
    AB5&lt;=300000000, (AB5-240000000)*10%,
    AB5&lt;=380000000, (AB5-300000000)*15% + (300000000-240000000)*10%,
    AB5&lt;=500000000, (AB5-380000000)*20% + (380000000-300000000)*15% + (300000000-240000000)*10%,
    AB5&lt;=666666666, (AB5-500000000)*25% + (500000000-380000000)*20% + (380000000-300000000)*15% + (300000000-240000000)*10%,
    AB5&gt;666666666, (AB5-666666666)*30% + (666666666-500000000)*25% + (500000000-380000000)*20% + (380000000-300000000)*15% + (300000000-240000000)*10%
)</f>
        <v>0</v>
      </c>
      <c r="AI5" s="32">
        <f t="shared" si="20"/>
        <v>0</v>
      </c>
      <c r="AJ5" s="30">
        <f t="shared" si="21"/>
        <v>0</v>
      </c>
      <c r="AK5" s="34">
        <f t="shared" si="22"/>
        <v>0</v>
      </c>
    </row>
    <row r="6" spans="1:37" s="5" customFormat="1" x14ac:dyDescent="0.5">
      <c r="A6" s="29">
        <v>5</v>
      </c>
      <c r="B6" s="29"/>
      <c r="C6" s="28">
        <f>'اطلاعات سال 1403'!B7</f>
        <v>0</v>
      </c>
      <c r="D6" s="30">
        <f>'اطلاعات سال 1403'!E7</f>
        <v>0</v>
      </c>
      <c r="E6" s="30">
        <f>'اطلاعات سال 1403'!F7</f>
        <v>0</v>
      </c>
      <c r="F6" s="30">
        <f t="shared" si="6"/>
        <v>0</v>
      </c>
      <c r="G6" s="31"/>
      <c r="H6" s="30">
        <f t="shared" si="7"/>
        <v>0</v>
      </c>
      <c r="I6" s="30">
        <f t="shared" si="8"/>
        <v>0</v>
      </c>
      <c r="J6" s="31"/>
      <c r="K6" s="30">
        <f t="shared" si="9"/>
        <v>0</v>
      </c>
      <c r="L6" s="30"/>
      <c r="M6" s="30">
        <f t="shared" si="10"/>
        <v>0</v>
      </c>
      <c r="N6" s="30">
        <f t="shared" si="0"/>
        <v>0</v>
      </c>
      <c r="O6" s="30">
        <f t="shared" si="11"/>
        <v>0</v>
      </c>
      <c r="P6" s="30">
        <f t="shared" si="12"/>
        <v>0</v>
      </c>
      <c r="Q6" s="30">
        <f t="shared" si="13"/>
        <v>0</v>
      </c>
      <c r="R6" s="30">
        <f t="shared" si="1"/>
        <v>0</v>
      </c>
      <c r="S6" s="30"/>
      <c r="T6" s="30"/>
      <c r="U6" s="30"/>
      <c r="V6" s="30"/>
      <c r="W6" s="30"/>
      <c r="X6" s="32">
        <f t="shared" si="14"/>
        <v>0</v>
      </c>
      <c r="Y6" s="32">
        <f t="shared" si="15"/>
        <v>0</v>
      </c>
      <c r="Z6" s="32">
        <f t="shared" si="16"/>
        <v>0</v>
      </c>
      <c r="AA6" s="32">
        <f t="shared" si="17"/>
        <v>0</v>
      </c>
      <c r="AB6" s="32">
        <f t="shared" si="2"/>
        <v>0</v>
      </c>
      <c r="AC6" s="32">
        <f t="shared" si="18"/>
        <v>0</v>
      </c>
      <c r="AD6" s="32">
        <f t="shared" si="3"/>
        <v>0</v>
      </c>
      <c r="AE6" s="32">
        <f t="shared" si="4"/>
        <v>0</v>
      </c>
      <c r="AF6" s="32">
        <f t="shared" si="5"/>
        <v>0</v>
      </c>
      <c r="AG6" s="32">
        <f t="shared" si="19"/>
        <v>0</v>
      </c>
      <c r="AH6" s="33" cm="1">
        <f t="array" ref="AH6">_xlfn.IFS(
    AB6&lt;=240000000, AB6*0,
    AB6&lt;=300000000, (AB6-240000000)*10%,
    AB6&lt;=380000000, (AB6-300000000)*15% + (300000000-240000000)*10%,
    AB6&lt;=500000000, (AB6-380000000)*20% + (380000000-300000000)*15% + (300000000-240000000)*10%,
    AB6&lt;=666666666, (AB6-500000000)*25% + (500000000-380000000)*20% + (380000000-300000000)*15% + (300000000-240000000)*10%,
    AB6&gt;666666666, (AB6-666666666)*30% + (666666666-500000000)*25% + (500000000-380000000)*20% + (380000000-300000000)*15% + (300000000-240000000)*10%
)</f>
        <v>0</v>
      </c>
      <c r="AI6" s="32">
        <f t="shared" si="20"/>
        <v>0</v>
      </c>
      <c r="AJ6" s="30">
        <f t="shared" si="21"/>
        <v>0</v>
      </c>
      <c r="AK6" s="34">
        <f t="shared" si="22"/>
        <v>0</v>
      </c>
    </row>
    <row r="7" spans="1:37" s="5" customFormat="1" x14ac:dyDescent="0.5">
      <c r="A7" s="29">
        <v>6</v>
      </c>
      <c r="B7" s="29"/>
      <c r="C7" s="28">
        <f>'اطلاعات سال 1403'!B8</f>
        <v>0</v>
      </c>
      <c r="D7" s="30">
        <f>'اطلاعات سال 1403'!E8</f>
        <v>0</v>
      </c>
      <c r="E7" s="30">
        <f>'اطلاعات سال 1403'!F8</f>
        <v>0</v>
      </c>
      <c r="F7" s="30">
        <f t="shared" si="6"/>
        <v>0</v>
      </c>
      <c r="G7" s="31"/>
      <c r="H7" s="30">
        <f t="shared" ref="H7:H16" si="23">D7*G7</f>
        <v>0</v>
      </c>
      <c r="I7" s="30">
        <f t="shared" si="8"/>
        <v>0</v>
      </c>
      <c r="J7" s="31"/>
      <c r="K7" s="30">
        <f t="shared" si="9"/>
        <v>0</v>
      </c>
      <c r="L7" s="30"/>
      <c r="M7" s="30">
        <f t="shared" si="10"/>
        <v>0</v>
      </c>
      <c r="N7" s="30">
        <f t="shared" si="0"/>
        <v>0</v>
      </c>
      <c r="O7" s="30">
        <f t="shared" si="11"/>
        <v>0</v>
      </c>
      <c r="P7" s="30">
        <f t="shared" si="12"/>
        <v>0</v>
      </c>
      <c r="Q7" s="30">
        <f t="shared" si="13"/>
        <v>0</v>
      </c>
      <c r="R7" s="30">
        <f t="shared" si="1"/>
        <v>0</v>
      </c>
      <c r="S7" s="30"/>
      <c r="T7" s="30"/>
      <c r="U7" s="30"/>
      <c r="V7" s="30"/>
      <c r="W7" s="30"/>
      <c r="X7" s="32">
        <f t="shared" si="14"/>
        <v>0</v>
      </c>
      <c r="Y7" s="32">
        <f t="shared" si="15"/>
        <v>0</v>
      </c>
      <c r="Z7" s="32">
        <f t="shared" si="16"/>
        <v>0</v>
      </c>
      <c r="AA7" s="32">
        <f t="shared" si="17"/>
        <v>0</v>
      </c>
      <c r="AB7" s="32">
        <f t="shared" si="2"/>
        <v>0</v>
      </c>
      <c r="AC7" s="32">
        <f t="shared" si="18"/>
        <v>0</v>
      </c>
      <c r="AD7" s="32">
        <f t="shared" si="3"/>
        <v>0</v>
      </c>
      <c r="AE7" s="32">
        <f t="shared" si="4"/>
        <v>0</v>
      </c>
      <c r="AF7" s="32">
        <f t="shared" si="5"/>
        <v>0</v>
      </c>
      <c r="AG7" s="32">
        <f t="shared" si="19"/>
        <v>0</v>
      </c>
      <c r="AH7" s="33" cm="1">
        <f t="array" ref="AH7">_xlfn.IFS(
    AB7&lt;=240000000, AB7*0,
    AB7&lt;=300000000, (AB7-240000000)*10%,
    AB7&lt;=380000000, (AB7-300000000)*15% + (300000000-240000000)*10%,
    AB7&lt;=500000000, (AB7-380000000)*20% + (380000000-300000000)*15% + (300000000-240000000)*10%,
    AB7&lt;=666666666, (AB7-500000000)*25% + (500000000-380000000)*20% + (380000000-300000000)*15% + (300000000-240000000)*10%,
    AB7&gt;666666666, (AB7-666666666)*30% + (666666666-500000000)*25% + (500000000-380000000)*20% + (380000000-300000000)*15% + (300000000-240000000)*10%
)</f>
        <v>0</v>
      </c>
      <c r="AI7" s="32">
        <f t="shared" si="20"/>
        <v>0</v>
      </c>
      <c r="AJ7" s="30">
        <f t="shared" si="21"/>
        <v>0</v>
      </c>
      <c r="AK7" s="34">
        <f t="shared" si="22"/>
        <v>0</v>
      </c>
    </row>
    <row r="8" spans="1:37" s="5" customFormat="1" x14ac:dyDescent="0.5">
      <c r="A8" s="29">
        <v>7</v>
      </c>
      <c r="B8" s="29"/>
      <c r="C8" s="28">
        <f>'اطلاعات سال 1403'!B9</f>
        <v>0</v>
      </c>
      <c r="D8" s="30">
        <f>'اطلاعات سال 1403'!E9</f>
        <v>0</v>
      </c>
      <c r="E8" s="30">
        <f>'اطلاعات سال 1403'!F9</f>
        <v>0</v>
      </c>
      <c r="F8" s="30">
        <f t="shared" si="6"/>
        <v>0</v>
      </c>
      <c r="G8" s="31"/>
      <c r="H8" s="30">
        <f t="shared" si="23"/>
        <v>0</v>
      </c>
      <c r="I8" s="30">
        <f t="shared" si="8"/>
        <v>0</v>
      </c>
      <c r="J8" s="31"/>
      <c r="K8" s="30">
        <f t="shared" si="9"/>
        <v>0</v>
      </c>
      <c r="L8" s="30"/>
      <c r="M8" s="30">
        <f t="shared" si="10"/>
        <v>0</v>
      </c>
      <c r="N8" s="30">
        <f t="shared" si="0"/>
        <v>0</v>
      </c>
      <c r="O8" s="30">
        <f t="shared" si="11"/>
        <v>0</v>
      </c>
      <c r="P8" s="30">
        <f t="shared" si="12"/>
        <v>0</v>
      </c>
      <c r="Q8" s="30">
        <f t="shared" si="13"/>
        <v>0</v>
      </c>
      <c r="R8" s="30">
        <f t="shared" si="1"/>
        <v>0</v>
      </c>
      <c r="S8" s="30"/>
      <c r="T8" s="30"/>
      <c r="U8" s="30"/>
      <c r="V8" s="30"/>
      <c r="W8" s="30"/>
      <c r="X8" s="32">
        <f t="shared" si="14"/>
        <v>0</v>
      </c>
      <c r="Y8" s="32">
        <f t="shared" si="15"/>
        <v>0</v>
      </c>
      <c r="Z8" s="32">
        <f t="shared" si="16"/>
        <v>0</v>
      </c>
      <c r="AA8" s="32">
        <f t="shared" si="17"/>
        <v>0</v>
      </c>
      <c r="AB8" s="32">
        <f t="shared" si="2"/>
        <v>0</v>
      </c>
      <c r="AC8" s="32">
        <f t="shared" si="18"/>
        <v>0</v>
      </c>
      <c r="AD8" s="32">
        <f t="shared" si="3"/>
        <v>0</v>
      </c>
      <c r="AE8" s="32">
        <f t="shared" si="4"/>
        <v>0</v>
      </c>
      <c r="AF8" s="32">
        <f t="shared" si="5"/>
        <v>0</v>
      </c>
      <c r="AG8" s="32">
        <f t="shared" si="19"/>
        <v>0</v>
      </c>
      <c r="AH8" s="33" cm="1">
        <f t="array" ref="AH8">_xlfn.IFS(
    AB8&lt;=240000000, AB8*0,
    AB8&lt;=300000000, (AB8-240000000)*10%,
    AB8&lt;=380000000, (AB8-300000000)*15% + (300000000-240000000)*10%,
    AB8&lt;=500000000, (AB8-380000000)*20% + (380000000-300000000)*15% + (300000000-240000000)*10%,
    AB8&lt;=666666666, (AB8-500000000)*25% + (500000000-380000000)*20% + (380000000-300000000)*15% + (300000000-240000000)*10%,
    AB8&gt;666666666, (AB8-666666666)*30% + (666666666-500000000)*25% + (500000000-380000000)*20% + (380000000-300000000)*15% + (300000000-240000000)*10%
)</f>
        <v>0</v>
      </c>
      <c r="AI8" s="32">
        <f t="shared" si="20"/>
        <v>0</v>
      </c>
      <c r="AJ8" s="30">
        <f t="shared" si="21"/>
        <v>0</v>
      </c>
      <c r="AK8" s="34">
        <f t="shared" si="22"/>
        <v>0</v>
      </c>
    </row>
    <row r="9" spans="1:37" s="5" customFormat="1" x14ac:dyDescent="0.5">
      <c r="A9" s="29">
        <v>8</v>
      </c>
      <c r="B9" s="29"/>
      <c r="C9" s="28">
        <f>'اطلاعات سال 1403'!B10</f>
        <v>0</v>
      </c>
      <c r="D9" s="30">
        <f>'اطلاعات سال 1403'!E10</f>
        <v>0</v>
      </c>
      <c r="E9" s="30">
        <f>'اطلاعات سال 1403'!F10</f>
        <v>0</v>
      </c>
      <c r="F9" s="30">
        <f t="shared" si="6"/>
        <v>0</v>
      </c>
      <c r="G9" s="31"/>
      <c r="H9" s="30">
        <f t="shared" si="23"/>
        <v>0</v>
      </c>
      <c r="I9" s="30">
        <f t="shared" si="8"/>
        <v>0</v>
      </c>
      <c r="J9" s="31"/>
      <c r="K9" s="30">
        <f t="shared" si="9"/>
        <v>0</v>
      </c>
      <c r="L9" s="30"/>
      <c r="M9" s="30">
        <f t="shared" si="10"/>
        <v>0</v>
      </c>
      <c r="N9" s="30">
        <f t="shared" si="0"/>
        <v>0</v>
      </c>
      <c r="O9" s="30">
        <f t="shared" si="11"/>
        <v>0</v>
      </c>
      <c r="P9" s="30">
        <f t="shared" si="12"/>
        <v>0</v>
      </c>
      <c r="Q9" s="30">
        <f t="shared" si="13"/>
        <v>0</v>
      </c>
      <c r="R9" s="30">
        <f t="shared" si="1"/>
        <v>0</v>
      </c>
      <c r="S9" s="30"/>
      <c r="T9" s="30"/>
      <c r="U9" s="30"/>
      <c r="V9" s="30"/>
      <c r="W9" s="30"/>
      <c r="X9" s="32">
        <f t="shared" si="14"/>
        <v>0</v>
      </c>
      <c r="Y9" s="32">
        <f t="shared" si="15"/>
        <v>0</v>
      </c>
      <c r="Z9" s="32">
        <f t="shared" si="16"/>
        <v>0</v>
      </c>
      <c r="AA9" s="32">
        <f t="shared" si="17"/>
        <v>0</v>
      </c>
      <c r="AB9" s="32">
        <f t="shared" si="2"/>
        <v>0</v>
      </c>
      <c r="AC9" s="32">
        <f t="shared" si="18"/>
        <v>0</v>
      </c>
      <c r="AD9" s="32">
        <f t="shared" si="3"/>
        <v>0</v>
      </c>
      <c r="AE9" s="32">
        <f t="shared" si="4"/>
        <v>0</v>
      </c>
      <c r="AF9" s="32">
        <f t="shared" si="5"/>
        <v>0</v>
      </c>
      <c r="AG9" s="32">
        <f t="shared" ref="AG9:AG16" si="24">AD9+AE9+AF9</f>
        <v>0</v>
      </c>
      <c r="AH9" s="33" cm="1">
        <f t="array" ref="AH9">_xlfn.IFS(
    AB9&lt;=240000000, AB9*0,
    AB9&lt;=300000000, (AB9-240000000)*10%,
    AB9&lt;=380000000, (AB9-300000000)*15% + (300000000-240000000)*10%,
    AB9&lt;=500000000, (AB9-380000000)*20% + (380000000-300000000)*15% + (300000000-240000000)*10%,
    AB9&lt;=666666666, (AB9-500000000)*25% + (500000000-380000000)*20% + (380000000-300000000)*15% + (300000000-240000000)*10%,
    AB9&gt;666666666, (AB9-666666666)*30% + (666666666-500000000)*25% + (500000000-380000000)*20% + (380000000-300000000)*15% + (300000000-240000000)*10%
)</f>
        <v>0</v>
      </c>
      <c r="AI9" s="32">
        <f t="shared" si="20"/>
        <v>0</v>
      </c>
      <c r="AJ9" s="30">
        <f t="shared" si="21"/>
        <v>0</v>
      </c>
      <c r="AK9" s="34">
        <f t="shared" si="22"/>
        <v>0</v>
      </c>
    </row>
    <row r="10" spans="1:37" s="5" customFormat="1" x14ac:dyDescent="0.5">
      <c r="A10" s="29">
        <v>9</v>
      </c>
      <c r="B10" s="29"/>
      <c r="C10" s="28">
        <f>'اطلاعات سال 1403'!B11</f>
        <v>0</v>
      </c>
      <c r="D10" s="30">
        <f>'اطلاعات سال 1403'!E11</f>
        <v>0</v>
      </c>
      <c r="E10" s="30">
        <f>'اطلاعات سال 1403'!F11</f>
        <v>0</v>
      </c>
      <c r="F10" s="30">
        <f t="shared" si="6"/>
        <v>0</v>
      </c>
      <c r="G10" s="31"/>
      <c r="H10" s="30">
        <f t="shared" si="23"/>
        <v>0</v>
      </c>
      <c r="I10" s="30">
        <f t="shared" si="8"/>
        <v>0</v>
      </c>
      <c r="J10" s="31"/>
      <c r="K10" s="30">
        <f t="shared" si="9"/>
        <v>0</v>
      </c>
      <c r="L10" s="30"/>
      <c r="M10" s="30">
        <f t="shared" si="10"/>
        <v>0</v>
      </c>
      <c r="N10" s="30">
        <f t="shared" si="0"/>
        <v>0</v>
      </c>
      <c r="O10" s="30">
        <f t="shared" si="11"/>
        <v>0</v>
      </c>
      <c r="P10" s="30">
        <f t="shared" si="12"/>
        <v>0</v>
      </c>
      <c r="Q10" s="30">
        <f t="shared" si="13"/>
        <v>0</v>
      </c>
      <c r="R10" s="30">
        <f t="shared" si="1"/>
        <v>0</v>
      </c>
      <c r="S10" s="30"/>
      <c r="T10" s="30"/>
      <c r="U10" s="30"/>
      <c r="V10" s="30"/>
      <c r="W10" s="30"/>
      <c r="X10" s="32">
        <f t="shared" si="14"/>
        <v>0</v>
      </c>
      <c r="Y10" s="32">
        <f t="shared" si="15"/>
        <v>0</v>
      </c>
      <c r="Z10" s="32">
        <f t="shared" si="16"/>
        <v>0</v>
      </c>
      <c r="AA10" s="32">
        <f t="shared" si="17"/>
        <v>0</v>
      </c>
      <c r="AB10" s="32">
        <f t="shared" si="2"/>
        <v>0</v>
      </c>
      <c r="AC10" s="32">
        <f t="shared" si="18"/>
        <v>0</v>
      </c>
      <c r="AD10" s="32">
        <f t="shared" si="3"/>
        <v>0</v>
      </c>
      <c r="AE10" s="32">
        <f t="shared" si="4"/>
        <v>0</v>
      </c>
      <c r="AF10" s="32">
        <f t="shared" si="5"/>
        <v>0</v>
      </c>
      <c r="AG10" s="32">
        <f t="shared" si="24"/>
        <v>0</v>
      </c>
      <c r="AH10" s="33" cm="1">
        <f t="array" ref="AH10">_xlfn.IFS(
    AB10&lt;=240000000, AB10*0,
    AB10&lt;=300000000, (AB10-240000000)*10%,
    AB10&lt;=380000000, (AB10-300000000)*15% + (300000000-240000000)*10%,
    AB10&lt;=500000000, (AB10-380000000)*20% + (380000000-300000000)*15% + (300000000-240000000)*10%,
    AB10&lt;=666666666, (AB10-500000000)*25% + (500000000-380000000)*20% + (380000000-300000000)*15% + (300000000-240000000)*10%,
    AB10&gt;666666666, (AB10-666666666)*30% + (666666666-500000000)*25% + (500000000-380000000)*20% + (380000000-300000000)*15% + (300000000-240000000)*10%
)</f>
        <v>0</v>
      </c>
      <c r="AI10" s="32">
        <f t="shared" si="20"/>
        <v>0</v>
      </c>
      <c r="AJ10" s="30">
        <f t="shared" si="21"/>
        <v>0</v>
      </c>
      <c r="AK10" s="34">
        <f t="shared" si="22"/>
        <v>0</v>
      </c>
    </row>
    <row r="11" spans="1:37" s="5" customFormat="1" x14ac:dyDescent="0.5">
      <c r="A11" s="29">
        <v>10</v>
      </c>
      <c r="B11" s="29"/>
      <c r="C11" s="28">
        <f>'اطلاعات سال 1403'!B12</f>
        <v>0</v>
      </c>
      <c r="D11" s="30">
        <f>'اطلاعات سال 1403'!E12</f>
        <v>0</v>
      </c>
      <c r="E11" s="30">
        <f>'اطلاعات سال 1403'!F12</f>
        <v>0</v>
      </c>
      <c r="F11" s="30">
        <f t="shared" si="6"/>
        <v>0</v>
      </c>
      <c r="G11" s="31"/>
      <c r="H11" s="30">
        <f t="shared" si="23"/>
        <v>0</v>
      </c>
      <c r="I11" s="30">
        <f t="shared" si="8"/>
        <v>0</v>
      </c>
      <c r="J11" s="31"/>
      <c r="K11" s="30">
        <f t="shared" si="9"/>
        <v>0</v>
      </c>
      <c r="L11" s="30"/>
      <c r="M11" s="30">
        <f t="shared" si="10"/>
        <v>0</v>
      </c>
      <c r="N11" s="30">
        <f t="shared" si="0"/>
        <v>0</v>
      </c>
      <c r="O11" s="30">
        <f t="shared" si="11"/>
        <v>0</v>
      </c>
      <c r="P11" s="30">
        <f t="shared" si="12"/>
        <v>0</v>
      </c>
      <c r="Q11" s="30">
        <f t="shared" si="13"/>
        <v>0</v>
      </c>
      <c r="R11" s="30">
        <f t="shared" si="1"/>
        <v>0</v>
      </c>
      <c r="S11" s="30"/>
      <c r="T11" s="30"/>
      <c r="U11" s="30"/>
      <c r="V11" s="30"/>
      <c r="W11" s="30"/>
      <c r="X11" s="32">
        <f t="shared" si="14"/>
        <v>0</v>
      </c>
      <c r="Y11" s="32">
        <f t="shared" si="15"/>
        <v>0</v>
      </c>
      <c r="Z11" s="32">
        <f t="shared" si="16"/>
        <v>0</v>
      </c>
      <c r="AA11" s="32">
        <f t="shared" si="17"/>
        <v>0</v>
      </c>
      <c r="AB11" s="32">
        <f t="shared" si="2"/>
        <v>0</v>
      </c>
      <c r="AC11" s="32">
        <f t="shared" si="18"/>
        <v>0</v>
      </c>
      <c r="AD11" s="32">
        <f t="shared" si="3"/>
        <v>0</v>
      </c>
      <c r="AE11" s="32">
        <f t="shared" si="4"/>
        <v>0</v>
      </c>
      <c r="AF11" s="32">
        <f t="shared" si="5"/>
        <v>0</v>
      </c>
      <c r="AG11" s="32">
        <f t="shared" si="24"/>
        <v>0</v>
      </c>
      <c r="AH11" s="33" cm="1">
        <f t="array" ref="AH11">_xlfn.IFS(
    AB11&lt;=240000000, AB11*0,
    AB11&lt;=300000000, (AB11-240000000)*10%,
    AB11&lt;=380000000, (AB11-300000000)*15% + (300000000-240000000)*10%,
    AB11&lt;=500000000, (AB11-380000000)*20% + (380000000-300000000)*15% + (300000000-240000000)*10%,
    AB11&lt;=666666666, (AB11-500000000)*25% + (500000000-380000000)*20% + (380000000-300000000)*15% + (300000000-240000000)*10%,
    AB11&gt;666666666, (AB11-666666666)*30% + (666666666-500000000)*25% + (500000000-380000000)*20% + (380000000-300000000)*15% + (300000000-240000000)*10%
)</f>
        <v>0</v>
      </c>
      <c r="AI11" s="32">
        <f t="shared" si="20"/>
        <v>0</v>
      </c>
      <c r="AJ11" s="30">
        <f t="shared" si="21"/>
        <v>0</v>
      </c>
      <c r="AK11" s="34">
        <f t="shared" si="22"/>
        <v>0</v>
      </c>
    </row>
    <row r="12" spans="1:37" s="5" customFormat="1" x14ac:dyDescent="0.5">
      <c r="A12" s="29">
        <v>11</v>
      </c>
      <c r="B12" s="29"/>
      <c r="C12" s="28">
        <f>'اطلاعات سال 1403'!B13</f>
        <v>0</v>
      </c>
      <c r="D12" s="30">
        <f>'اطلاعات سال 1403'!E13</f>
        <v>0</v>
      </c>
      <c r="E12" s="30">
        <f>'اطلاعات سال 1403'!F13</f>
        <v>0</v>
      </c>
      <c r="F12" s="30">
        <f t="shared" si="6"/>
        <v>0</v>
      </c>
      <c r="G12" s="35"/>
      <c r="H12" s="30">
        <f t="shared" si="23"/>
        <v>0</v>
      </c>
      <c r="I12" s="30">
        <f t="shared" si="8"/>
        <v>0</v>
      </c>
      <c r="J12" s="31"/>
      <c r="K12" s="30">
        <f t="shared" si="9"/>
        <v>0</v>
      </c>
      <c r="L12" s="30"/>
      <c r="M12" s="30">
        <f t="shared" si="10"/>
        <v>0</v>
      </c>
      <c r="N12" s="30">
        <f t="shared" si="0"/>
        <v>0</v>
      </c>
      <c r="O12" s="30">
        <f t="shared" si="11"/>
        <v>0</v>
      </c>
      <c r="P12" s="30">
        <f t="shared" si="12"/>
        <v>0</v>
      </c>
      <c r="Q12" s="30">
        <f t="shared" si="13"/>
        <v>0</v>
      </c>
      <c r="R12" s="30">
        <f t="shared" si="1"/>
        <v>0</v>
      </c>
      <c r="S12" s="30"/>
      <c r="T12" s="30"/>
      <c r="U12" s="30"/>
      <c r="V12" s="30"/>
      <c r="W12" s="30"/>
      <c r="X12" s="32">
        <f t="shared" si="14"/>
        <v>0</v>
      </c>
      <c r="Y12" s="32">
        <f t="shared" si="15"/>
        <v>0</v>
      </c>
      <c r="Z12" s="32">
        <f t="shared" si="16"/>
        <v>0</v>
      </c>
      <c r="AA12" s="32">
        <f t="shared" si="17"/>
        <v>0</v>
      </c>
      <c r="AB12" s="32">
        <f t="shared" si="2"/>
        <v>0</v>
      </c>
      <c r="AC12" s="32">
        <f t="shared" si="18"/>
        <v>0</v>
      </c>
      <c r="AD12" s="32">
        <f t="shared" si="3"/>
        <v>0</v>
      </c>
      <c r="AE12" s="32">
        <f t="shared" si="4"/>
        <v>0</v>
      </c>
      <c r="AF12" s="32">
        <f t="shared" si="5"/>
        <v>0</v>
      </c>
      <c r="AG12" s="32">
        <f t="shared" si="24"/>
        <v>0</v>
      </c>
      <c r="AH12" s="33" cm="1">
        <f t="array" ref="AH12">_xlfn.IFS(
    AB12&lt;=240000000, AB12*0,
    AB12&lt;=300000000, (AB12-240000000)*10%,
    AB12&lt;=380000000, (AB12-300000000)*15% + (300000000-240000000)*10%,
    AB12&lt;=500000000, (AB12-380000000)*20% + (380000000-300000000)*15% + (300000000-240000000)*10%,
    AB12&lt;=666666666, (AB12-500000000)*25% + (500000000-380000000)*20% + (380000000-300000000)*15% + (300000000-240000000)*10%,
    AB12&gt;666666666, (AB12-666666666)*30% + (666666666-500000000)*25% + (500000000-380000000)*20% + (380000000-300000000)*15% + (300000000-240000000)*10%
)</f>
        <v>0</v>
      </c>
      <c r="AI12" s="32">
        <f t="shared" si="20"/>
        <v>0</v>
      </c>
      <c r="AJ12" s="30">
        <f t="shared" si="21"/>
        <v>0</v>
      </c>
      <c r="AK12" s="34">
        <f t="shared" si="22"/>
        <v>0</v>
      </c>
    </row>
    <row r="13" spans="1:37" s="5" customFormat="1" x14ac:dyDescent="0.5">
      <c r="A13" s="29">
        <v>12</v>
      </c>
      <c r="B13" s="29"/>
      <c r="C13" s="28">
        <f>'اطلاعات سال 1403'!B14</f>
        <v>0</v>
      </c>
      <c r="D13" s="30">
        <f>'اطلاعات سال 1403'!E14</f>
        <v>0</v>
      </c>
      <c r="E13" s="30">
        <f>'اطلاعات سال 1403'!F14</f>
        <v>0</v>
      </c>
      <c r="F13" s="30">
        <f t="shared" si="6"/>
        <v>0</v>
      </c>
      <c r="G13" s="35"/>
      <c r="H13" s="30">
        <f t="shared" si="23"/>
        <v>0</v>
      </c>
      <c r="I13" s="30">
        <f t="shared" si="8"/>
        <v>0</v>
      </c>
      <c r="J13" s="31"/>
      <c r="K13" s="30">
        <f t="shared" si="9"/>
        <v>0</v>
      </c>
      <c r="L13" s="30"/>
      <c r="M13" s="30">
        <f t="shared" si="10"/>
        <v>0</v>
      </c>
      <c r="N13" s="30">
        <f t="shared" si="0"/>
        <v>0</v>
      </c>
      <c r="O13" s="30">
        <f t="shared" si="11"/>
        <v>0</v>
      </c>
      <c r="P13" s="30">
        <f t="shared" si="12"/>
        <v>0</v>
      </c>
      <c r="Q13" s="30">
        <f t="shared" si="13"/>
        <v>0</v>
      </c>
      <c r="R13" s="30">
        <f t="shared" si="1"/>
        <v>0</v>
      </c>
      <c r="S13" s="30"/>
      <c r="T13" s="30"/>
      <c r="U13" s="30"/>
      <c r="V13" s="30"/>
      <c r="W13" s="30"/>
      <c r="X13" s="32">
        <f t="shared" si="14"/>
        <v>0</v>
      </c>
      <c r="Y13" s="32">
        <f t="shared" si="15"/>
        <v>0</v>
      </c>
      <c r="Z13" s="32">
        <f t="shared" si="16"/>
        <v>0</v>
      </c>
      <c r="AA13" s="32">
        <f t="shared" si="17"/>
        <v>0</v>
      </c>
      <c r="AB13" s="32">
        <f t="shared" si="2"/>
        <v>0</v>
      </c>
      <c r="AC13" s="32">
        <f t="shared" si="18"/>
        <v>0</v>
      </c>
      <c r="AD13" s="32">
        <f t="shared" si="3"/>
        <v>0</v>
      </c>
      <c r="AE13" s="32">
        <f t="shared" si="4"/>
        <v>0</v>
      </c>
      <c r="AF13" s="32">
        <f t="shared" si="5"/>
        <v>0</v>
      </c>
      <c r="AG13" s="32">
        <f t="shared" si="24"/>
        <v>0</v>
      </c>
      <c r="AH13" s="33" cm="1">
        <f t="array" ref="AH13">_xlfn.IFS(
    AB13&lt;=240000000, AB13*0,
    AB13&lt;=300000000, (AB13-240000000)*10%,
    AB13&lt;=380000000, (AB13-300000000)*15% + (300000000-240000000)*10%,
    AB13&lt;=500000000, (AB13-380000000)*20% + (380000000-300000000)*15% + (300000000-240000000)*10%,
    AB13&lt;=666666666, (AB13-500000000)*25% + (500000000-380000000)*20% + (380000000-300000000)*15% + (300000000-240000000)*10%,
    AB13&gt;666666666, (AB13-666666666)*30% + (666666666-500000000)*25% + (500000000-380000000)*20% + (380000000-300000000)*15% + (300000000-240000000)*10%
)</f>
        <v>0</v>
      </c>
      <c r="AI13" s="32">
        <f t="shared" si="20"/>
        <v>0</v>
      </c>
      <c r="AJ13" s="30">
        <f t="shared" si="21"/>
        <v>0</v>
      </c>
      <c r="AK13" s="34">
        <f t="shared" si="22"/>
        <v>0</v>
      </c>
    </row>
    <row r="14" spans="1:37" s="5" customFormat="1" x14ac:dyDescent="0.5">
      <c r="A14" s="29">
        <v>13</v>
      </c>
      <c r="B14" s="29"/>
      <c r="C14" s="28">
        <f>'اطلاعات سال 1403'!B15</f>
        <v>0</v>
      </c>
      <c r="D14" s="30">
        <f>'اطلاعات سال 1403'!E15</f>
        <v>0</v>
      </c>
      <c r="E14" s="30">
        <f>'اطلاعات سال 1403'!F15</f>
        <v>0</v>
      </c>
      <c r="F14" s="30">
        <f t="shared" si="6"/>
        <v>0</v>
      </c>
      <c r="G14" s="35"/>
      <c r="H14" s="30">
        <f t="shared" si="23"/>
        <v>0</v>
      </c>
      <c r="I14" s="30">
        <f t="shared" si="8"/>
        <v>0</v>
      </c>
      <c r="J14" s="31"/>
      <c r="K14" s="30">
        <f t="shared" si="9"/>
        <v>0</v>
      </c>
      <c r="L14" s="30"/>
      <c r="M14" s="30">
        <f t="shared" si="10"/>
        <v>0</v>
      </c>
      <c r="N14" s="30">
        <f t="shared" si="0"/>
        <v>0</v>
      </c>
      <c r="O14" s="30">
        <f t="shared" si="11"/>
        <v>0</v>
      </c>
      <c r="P14" s="30">
        <f t="shared" si="12"/>
        <v>0</v>
      </c>
      <c r="Q14" s="30">
        <f t="shared" si="13"/>
        <v>0</v>
      </c>
      <c r="R14" s="30">
        <f t="shared" si="1"/>
        <v>0</v>
      </c>
      <c r="S14" s="30"/>
      <c r="T14" s="30"/>
      <c r="U14" s="30"/>
      <c r="V14" s="30"/>
      <c r="W14" s="30"/>
      <c r="X14" s="32">
        <f t="shared" si="14"/>
        <v>0</v>
      </c>
      <c r="Y14" s="32">
        <f t="shared" si="15"/>
        <v>0</v>
      </c>
      <c r="Z14" s="32">
        <f t="shared" si="16"/>
        <v>0</v>
      </c>
      <c r="AA14" s="32">
        <f t="shared" si="17"/>
        <v>0</v>
      </c>
      <c r="AB14" s="32">
        <f t="shared" si="2"/>
        <v>0</v>
      </c>
      <c r="AC14" s="32">
        <f t="shared" si="18"/>
        <v>0</v>
      </c>
      <c r="AD14" s="32">
        <f t="shared" si="3"/>
        <v>0</v>
      </c>
      <c r="AE14" s="32">
        <f t="shared" si="4"/>
        <v>0</v>
      </c>
      <c r="AF14" s="32">
        <f t="shared" si="5"/>
        <v>0</v>
      </c>
      <c r="AG14" s="32">
        <f t="shared" si="24"/>
        <v>0</v>
      </c>
      <c r="AH14" s="33" cm="1">
        <f t="array" ref="AH14">_xlfn.IFS(
    AB14&lt;=240000000, AB14*0,
    AB14&lt;=300000000, (AB14-240000000)*10%,
    AB14&lt;=380000000, (AB14-300000000)*15% + (300000000-240000000)*10%,
    AB14&lt;=500000000, (AB14-380000000)*20% + (380000000-300000000)*15% + (300000000-240000000)*10%,
    AB14&lt;=666666666, (AB14-500000000)*25% + (500000000-380000000)*20% + (380000000-300000000)*15% + (300000000-240000000)*10%,
    AB14&gt;666666666, (AB14-666666666)*30% + (666666666-500000000)*25% + (500000000-380000000)*20% + (380000000-300000000)*15% + (300000000-240000000)*10%
)</f>
        <v>0</v>
      </c>
      <c r="AI14" s="32">
        <f t="shared" si="20"/>
        <v>0</v>
      </c>
      <c r="AJ14" s="30">
        <f t="shared" si="21"/>
        <v>0</v>
      </c>
      <c r="AK14" s="34">
        <f t="shared" si="22"/>
        <v>0</v>
      </c>
    </row>
    <row r="15" spans="1:37" s="5" customFormat="1" x14ac:dyDescent="0.5">
      <c r="A15" s="29">
        <v>14</v>
      </c>
      <c r="B15" s="29"/>
      <c r="C15" s="28">
        <f>'اطلاعات سال 1403'!B16</f>
        <v>0</v>
      </c>
      <c r="D15" s="30">
        <f>'اطلاعات سال 1403'!E16</f>
        <v>0</v>
      </c>
      <c r="E15" s="30">
        <f>'اطلاعات سال 1403'!F16</f>
        <v>0</v>
      </c>
      <c r="F15" s="30">
        <f t="shared" si="6"/>
        <v>0</v>
      </c>
      <c r="G15" s="35"/>
      <c r="H15" s="30">
        <f t="shared" si="23"/>
        <v>0</v>
      </c>
      <c r="I15" s="30">
        <f t="shared" si="8"/>
        <v>0</v>
      </c>
      <c r="J15" s="31"/>
      <c r="K15" s="30">
        <f t="shared" si="9"/>
        <v>0</v>
      </c>
      <c r="L15" s="30"/>
      <c r="M15" s="30">
        <f t="shared" si="10"/>
        <v>0</v>
      </c>
      <c r="N15" s="30">
        <f t="shared" si="0"/>
        <v>0</v>
      </c>
      <c r="O15" s="30">
        <f t="shared" si="11"/>
        <v>0</v>
      </c>
      <c r="P15" s="30">
        <f t="shared" si="12"/>
        <v>0</v>
      </c>
      <c r="Q15" s="30">
        <f t="shared" si="13"/>
        <v>0</v>
      </c>
      <c r="R15" s="30">
        <f t="shared" si="1"/>
        <v>0</v>
      </c>
      <c r="S15" s="30"/>
      <c r="T15" s="30"/>
      <c r="U15" s="30"/>
      <c r="V15" s="30"/>
      <c r="W15" s="30"/>
      <c r="X15" s="32">
        <f t="shared" si="14"/>
        <v>0</v>
      </c>
      <c r="Y15" s="32">
        <f t="shared" si="15"/>
        <v>0</v>
      </c>
      <c r="Z15" s="32">
        <f t="shared" si="16"/>
        <v>0</v>
      </c>
      <c r="AA15" s="32">
        <f t="shared" si="17"/>
        <v>0</v>
      </c>
      <c r="AB15" s="32">
        <f t="shared" si="2"/>
        <v>0</v>
      </c>
      <c r="AC15" s="32">
        <f t="shared" si="18"/>
        <v>0</v>
      </c>
      <c r="AD15" s="32">
        <f t="shared" si="3"/>
        <v>0</v>
      </c>
      <c r="AE15" s="32">
        <f t="shared" si="4"/>
        <v>0</v>
      </c>
      <c r="AF15" s="32">
        <f t="shared" si="5"/>
        <v>0</v>
      </c>
      <c r="AG15" s="32">
        <f t="shared" si="24"/>
        <v>0</v>
      </c>
      <c r="AH15" s="33" cm="1">
        <f t="array" ref="AH15">_xlfn.IFS(
    AB15&lt;=240000000, AB15*0,
    AB15&lt;=300000000, (AB15-240000000)*10%,
    AB15&lt;=380000000, (AB15-300000000)*15% + (300000000-240000000)*10%,
    AB15&lt;=500000000, (AB15-380000000)*20% + (380000000-300000000)*15% + (300000000-240000000)*10%,
    AB15&lt;=666666666, (AB15-500000000)*25% + (500000000-380000000)*20% + (380000000-300000000)*15% + (300000000-240000000)*10%,
    AB15&gt;666666666, (AB15-666666666)*30% + (666666666-500000000)*25% + (500000000-380000000)*20% + (380000000-300000000)*15% + (300000000-240000000)*10%
)</f>
        <v>0</v>
      </c>
      <c r="AI15" s="32">
        <f t="shared" si="20"/>
        <v>0</v>
      </c>
      <c r="AJ15" s="30">
        <f t="shared" si="21"/>
        <v>0</v>
      </c>
      <c r="AK15" s="34">
        <f t="shared" si="22"/>
        <v>0</v>
      </c>
    </row>
    <row r="16" spans="1:37" s="5" customFormat="1" x14ac:dyDescent="0.5">
      <c r="A16" s="29">
        <v>15</v>
      </c>
      <c r="B16" s="29"/>
      <c r="C16" s="28">
        <f>'اطلاعات سال 1403'!B17</f>
        <v>0</v>
      </c>
      <c r="D16" s="30">
        <f>'اطلاعات سال 1403'!E17</f>
        <v>0</v>
      </c>
      <c r="E16" s="30">
        <f>'اطلاعات سال 1403'!F17</f>
        <v>0</v>
      </c>
      <c r="F16" s="30">
        <f t="shared" si="6"/>
        <v>0</v>
      </c>
      <c r="G16" s="35"/>
      <c r="H16" s="30">
        <f t="shared" si="23"/>
        <v>0</v>
      </c>
      <c r="I16" s="30">
        <f t="shared" si="8"/>
        <v>0</v>
      </c>
      <c r="J16" s="31"/>
      <c r="K16" s="30">
        <f t="shared" si="9"/>
        <v>0</v>
      </c>
      <c r="L16" s="30"/>
      <c r="M16" s="30">
        <f t="shared" si="10"/>
        <v>0</v>
      </c>
      <c r="N16" s="30">
        <f t="shared" si="0"/>
        <v>0</v>
      </c>
      <c r="O16" s="30">
        <f t="shared" si="11"/>
        <v>0</v>
      </c>
      <c r="P16" s="30">
        <f t="shared" si="12"/>
        <v>0</v>
      </c>
      <c r="Q16" s="30">
        <f t="shared" si="13"/>
        <v>0</v>
      </c>
      <c r="R16" s="30">
        <f t="shared" si="1"/>
        <v>0</v>
      </c>
      <c r="S16" s="30"/>
      <c r="T16" s="30"/>
      <c r="U16" s="30"/>
      <c r="V16" s="30"/>
      <c r="W16" s="30"/>
      <c r="X16" s="32">
        <f t="shared" si="14"/>
        <v>0</v>
      </c>
      <c r="Y16" s="32">
        <f t="shared" si="15"/>
        <v>0</v>
      </c>
      <c r="Z16" s="32">
        <f t="shared" si="16"/>
        <v>0</v>
      </c>
      <c r="AA16" s="32">
        <f t="shared" si="17"/>
        <v>0</v>
      </c>
      <c r="AB16" s="32">
        <f t="shared" si="2"/>
        <v>0</v>
      </c>
      <c r="AC16" s="32">
        <f t="shared" si="18"/>
        <v>0</v>
      </c>
      <c r="AD16" s="32">
        <f t="shared" si="3"/>
        <v>0</v>
      </c>
      <c r="AE16" s="32">
        <f t="shared" si="4"/>
        <v>0</v>
      </c>
      <c r="AF16" s="32">
        <f t="shared" si="5"/>
        <v>0</v>
      </c>
      <c r="AG16" s="32">
        <f t="shared" si="24"/>
        <v>0</v>
      </c>
      <c r="AH16" s="33" cm="1">
        <f t="array" ref="AH16">_xlfn.IFS(
    AB16&lt;=240000000, AB16*0,
    AB16&lt;=300000000, (AB16-240000000)*10%,
    AB16&lt;=380000000, (AB16-300000000)*15% + (300000000-240000000)*10%,
    AB16&lt;=500000000, (AB16-380000000)*20% + (380000000-300000000)*15% + (300000000-240000000)*10%,
    AB16&lt;=666666666, (AB16-500000000)*25% + (500000000-380000000)*20% + (380000000-300000000)*15% + (300000000-240000000)*10%,
    AB16&gt;666666666, (AB16-666666666)*30% + (666666666-500000000)*25% + (500000000-380000000)*20% + (380000000-300000000)*15% + (300000000-240000000)*10%
)</f>
        <v>0</v>
      </c>
      <c r="AI16" s="32">
        <f t="shared" si="20"/>
        <v>0</v>
      </c>
      <c r="AJ16" s="30">
        <f t="shared" si="21"/>
        <v>0</v>
      </c>
      <c r="AK16" s="34">
        <f t="shared" si="22"/>
        <v>0</v>
      </c>
    </row>
    <row r="17" spans="1:37" s="27" customFormat="1" ht="24.95" customHeight="1" x14ac:dyDescent="0.5">
      <c r="A17" s="63" t="s">
        <v>25</v>
      </c>
      <c r="B17" s="64"/>
      <c r="C17" s="65"/>
      <c r="D17" s="26">
        <f>SUM(D2:D16)</f>
        <v>128661070</v>
      </c>
      <c r="E17" s="26">
        <f t="shared" ref="E17:AK17" si="25">SUM(E2:E16)</f>
        <v>951273</v>
      </c>
      <c r="F17" s="26">
        <f t="shared" si="25"/>
        <v>129612343</v>
      </c>
      <c r="G17" s="26">
        <f t="shared" si="25"/>
        <v>62</v>
      </c>
      <c r="H17" s="26">
        <f t="shared" si="25"/>
        <v>3988493170</v>
      </c>
      <c r="I17" s="26">
        <f t="shared" si="25"/>
        <v>4017982633</v>
      </c>
      <c r="J17" s="26">
        <f t="shared" si="25"/>
        <v>3</v>
      </c>
      <c r="K17" s="26">
        <f t="shared" si="25"/>
        <v>5000000</v>
      </c>
      <c r="L17" s="26">
        <f t="shared" si="25"/>
        <v>1</v>
      </c>
      <c r="M17" s="26">
        <f t="shared" si="25"/>
        <v>10390968</v>
      </c>
      <c r="N17" s="26">
        <f t="shared" si="25"/>
        <v>18000000</v>
      </c>
      <c r="O17" s="26">
        <f t="shared" si="25"/>
        <v>44000000</v>
      </c>
      <c r="P17" s="26">
        <f t="shared" si="25"/>
        <v>0</v>
      </c>
      <c r="Q17" s="26">
        <f t="shared" si="25"/>
        <v>0</v>
      </c>
      <c r="R17" s="26">
        <f t="shared" si="25"/>
        <v>0</v>
      </c>
      <c r="S17" s="26">
        <f t="shared" si="25"/>
        <v>0</v>
      </c>
      <c r="T17" s="26">
        <f t="shared" si="25"/>
        <v>0</v>
      </c>
      <c r="U17" s="26">
        <f t="shared" si="25"/>
        <v>0</v>
      </c>
      <c r="V17" s="26">
        <f t="shared" si="25"/>
        <v>0</v>
      </c>
      <c r="W17" s="26">
        <f t="shared" si="25"/>
        <v>0</v>
      </c>
      <c r="X17" s="26">
        <f t="shared" si="25"/>
        <v>4095373601</v>
      </c>
      <c r="Y17" s="26">
        <f t="shared" si="25"/>
        <v>4095373601</v>
      </c>
      <c r="Z17" s="26">
        <f t="shared" si="25"/>
        <v>67000000</v>
      </c>
      <c r="AA17" s="26">
        <f t="shared" si="25"/>
        <v>973958961</v>
      </c>
      <c r="AB17" s="26">
        <f t="shared" si="25"/>
        <v>4027196475</v>
      </c>
      <c r="AC17" s="26">
        <f t="shared" si="25"/>
        <v>4095373601</v>
      </c>
      <c r="AD17" s="26">
        <f t="shared" si="25"/>
        <v>68177126</v>
      </c>
      <c r="AE17" s="26">
        <f t="shared" si="25"/>
        <v>194791793</v>
      </c>
      <c r="AF17" s="26">
        <f t="shared" si="25"/>
        <v>29218770</v>
      </c>
      <c r="AG17" s="26">
        <f t="shared" si="25"/>
        <v>292187689</v>
      </c>
      <c r="AH17" s="26">
        <f t="shared" si="25"/>
        <v>990415248.69999993</v>
      </c>
      <c r="AI17" s="26">
        <f t="shared" si="25"/>
        <v>1058592374.6999999</v>
      </c>
      <c r="AJ17" s="26">
        <f t="shared" si="25"/>
        <v>3036781226.3000002</v>
      </c>
      <c r="AK17" s="26">
        <f t="shared" si="25"/>
        <v>548177126</v>
      </c>
    </row>
    <row r="18" spans="1:37" ht="21.75" x14ac:dyDescent="0.5">
      <c r="A18" s="66" t="s">
        <v>35</v>
      </c>
      <c r="B18" s="67"/>
      <c r="C18" s="68"/>
      <c r="D18" s="3">
        <v>31</v>
      </c>
      <c r="H18" s="1"/>
      <c r="W18" s="8"/>
      <c r="AB18" s="11"/>
    </row>
    <row r="19" spans="1:37" x14ac:dyDescent="0.5">
      <c r="H19" s="1"/>
      <c r="AA19" s="11"/>
    </row>
    <row r="20" spans="1:37" ht="21.75" x14ac:dyDescent="0.5">
      <c r="C20" s="69" t="s">
        <v>42</v>
      </c>
      <c r="D20" s="69"/>
      <c r="E20" s="69" t="s">
        <v>43</v>
      </c>
      <c r="F20" s="69"/>
      <c r="H20" s="1"/>
      <c r="Z20" s="11"/>
    </row>
    <row r="21" spans="1:37" ht="21" x14ac:dyDescent="0.55000000000000004">
      <c r="C21" s="38" t="str">
        <f>P1</f>
        <v>عيدي</v>
      </c>
      <c r="D21" s="10">
        <f>P17</f>
        <v>0</v>
      </c>
      <c r="E21" s="36" t="str">
        <f>AG1</f>
        <v xml:space="preserve">کل بیمه </v>
      </c>
      <c r="F21" s="10">
        <f>AG17</f>
        <v>292187689</v>
      </c>
      <c r="H21" s="1"/>
      <c r="Z21" s="11"/>
    </row>
    <row r="22" spans="1:37" ht="21" x14ac:dyDescent="0.55000000000000004">
      <c r="C22" s="38" t="str">
        <f>R1</f>
        <v>سنوات</v>
      </c>
      <c r="D22" s="10">
        <f>R17</f>
        <v>0</v>
      </c>
      <c r="E22" s="36" t="s">
        <v>44</v>
      </c>
      <c r="F22" s="10">
        <f>Q17+AH17</f>
        <v>990415248.69999993</v>
      </c>
      <c r="H22" s="1"/>
      <c r="Z22" s="11"/>
    </row>
    <row r="23" spans="1:37" ht="42" x14ac:dyDescent="0.55000000000000004">
      <c r="C23" s="39" t="str">
        <f>F1</f>
        <v xml:space="preserve">حقوق روزانه با پایه سنوات </v>
      </c>
      <c r="D23" s="10">
        <f>I17</f>
        <v>4017982633</v>
      </c>
      <c r="E23" s="37" t="s">
        <v>32</v>
      </c>
      <c r="F23" s="10">
        <f>V17</f>
        <v>0</v>
      </c>
      <c r="H23" s="1"/>
      <c r="Z23" s="11"/>
    </row>
    <row r="24" spans="1:37" ht="21" x14ac:dyDescent="0.55000000000000004">
      <c r="C24" s="38" t="str">
        <f>M1</f>
        <v xml:space="preserve">حق اولاد </v>
      </c>
      <c r="D24" s="10">
        <f>M17</f>
        <v>10390968</v>
      </c>
      <c r="E24" s="36" t="s">
        <v>14</v>
      </c>
      <c r="F24" s="10">
        <f>W17</f>
        <v>0</v>
      </c>
      <c r="H24" s="1"/>
      <c r="Z24" s="11"/>
    </row>
    <row r="25" spans="1:37" ht="31.5" customHeight="1" x14ac:dyDescent="0.55000000000000004">
      <c r="C25" s="38" t="str">
        <f>N1</f>
        <v>مسکن</v>
      </c>
      <c r="D25" s="10">
        <f>N17</f>
        <v>18000000</v>
      </c>
      <c r="E25" s="36" t="str">
        <f>AJ1</f>
        <v>خالص پرداختی</v>
      </c>
      <c r="F25" s="10">
        <f>AJ17</f>
        <v>3036781226.3000002</v>
      </c>
      <c r="H25" s="1"/>
      <c r="Z25" s="11"/>
    </row>
    <row r="26" spans="1:37" ht="21" x14ac:dyDescent="0.55000000000000004">
      <c r="C26" s="38" t="str">
        <f>O1</f>
        <v>خواربار</v>
      </c>
      <c r="D26" s="10">
        <f>O17</f>
        <v>44000000</v>
      </c>
      <c r="E26" s="36"/>
      <c r="F26" s="10"/>
      <c r="H26" s="1"/>
      <c r="Z26" s="11"/>
    </row>
    <row r="27" spans="1:37" ht="21" x14ac:dyDescent="0.55000000000000004">
      <c r="C27" s="38" t="str">
        <f>K1</f>
        <v xml:space="preserve">حق تاهل </v>
      </c>
      <c r="D27" s="10">
        <f>K17</f>
        <v>5000000</v>
      </c>
      <c r="E27" s="36"/>
      <c r="F27" s="10"/>
      <c r="H27" s="1"/>
      <c r="Z27" s="11"/>
    </row>
    <row r="28" spans="1:37" ht="21" x14ac:dyDescent="0.55000000000000004">
      <c r="C28" s="38" t="str">
        <f>S1</f>
        <v xml:space="preserve">اضافه کار </v>
      </c>
      <c r="D28" s="10">
        <f>S17</f>
        <v>0</v>
      </c>
      <c r="E28" s="36"/>
      <c r="F28" s="9"/>
      <c r="H28" s="1"/>
      <c r="Z28" s="11"/>
    </row>
    <row r="29" spans="1:37" ht="42" x14ac:dyDescent="0.55000000000000004">
      <c r="C29" s="39" t="str">
        <f>T1</f>
        <v>حق ماموریت بند 6</v>
      </c>
      <c r="D29" s="10">
        <f>T17</f>
        <v>0</v>
      </c>
      <c r="E29" s="36"/>
      <c r="F29" s="9"/>
      <c r="H29" s="1"/>
      <c r="Z29" s="11"/>
    </row>
    <row r="30" spans="1:37" ht="21" x14ac:dyDescent="0.55000000000000004">
      <c r="C30" s="38" t="s">
        <v>19</v>
      </c>
      <c r="D30" s="10">
        <f>U17</f>
        <v>0</v>
      </c>
      <c r="E30" s="36"/>
      <c r="F30" s="9"/>
      <c r="H30" s="1"/>
      <c r="AA30" s="11"/>
    </row>
    <row r="31" spans="1:37" ht="21" x14ac:dyDescent="0.55000000000000004">
      <c r="C31" s="38" t="s">
        <v>7</v>
      </c>
      <c r="D31" s="10">
        <f>AE17+AF17</f>
        <v>224010563</v>
      </c>
      <c r="E31" s="36"/>
      <c r="F31" s="9"/>
      <c r="H31" s="1"/>
      <c r="AA31" s="11"/>
    </row>
    <row r="32" spans="1:37" ht="21.75" x14ac:dyDescent="0.55000000000000004">
      <c r="C32" s="40"/>
      <c r="D32" s="41">
        <f>SUM(D21:D31)</f>
        <v>4319384164</v>
      </c>
      <c r="E32" s="40"/>
      <c r="F32" s="41">
        <f>SUM(F21:F31)</f>
        <v>4319384164</v>
      </c>
      <c r="H32" s="1"/>
      <c r="AA32" s="11"/>
    </row>
    <row r="33" spans="3:28" ht="21.75" x14ac:dyDescent="0.55000000000000004">
      <c r="C33" s="24" t="s">
        <v>45</v>
      </c>
      <c r="D33" s="24"/>
      <c r="E33" s="25">
        <f>D32-F32</f>
        <v>0</v>
      </c>
      <c r="F33" s="7"/>
      <c r="H33" s="1"/>
      <c r="AB33" s="11"/>
    </row>
    <row r="34" spans="3:28" x14ac:dyDescent="0.5">
      <c r="H34" s="1"/>
      <c r="AB34" s="11"/>
    </row>
    <row r="35" spans="3:28" x14ac:dyDescent="0.5">
      <c r="H35" s="1"/>
      <c r="AB35" s="11"/>
    </row>
  </sheetData>
  <mergeCells count="4">
    <mergeCell ref="A17:C17"/>
    <mergeCell ref="A18:C18"/>
    <mergeCell ref="C20:D20"/>
    <mergeCell ref="E20:F20"/>
  </mergeCells>
  <printOptions horizontalCentered="1"/>
  <pageMargins left="1.1811023622047245" right="0" top="1.1811023622047245" bottom="0" header="1.1811023622047245" footer="0"/>
  <pageSetup paperSize="9" scale="2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راهنما</vt:lpstr>
      <vt:lpstr>اطلاعات سال 1403</vt:lpstr>
      <vt:lpstr>1</vt:lpstr>
      <vt:lpstr>asli</vt:lpstr>
      <vt:lpstr>'1'!Print_Area</vt:lpstr>
      <vt:lpstr>sanad</vt:lpstr>
      <vt:lpstr>ش1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edariha.ir</dc:creator>
  <cp:keywords>edariha</cp:keywords>
  <cp:lastModifiedBy>admin</cp:lastModifiedBy>
  <cp:lastPrinted>2023-04-03T08:10:41Z</cp:lastPrinted>
  <dcterms:created xsi:type="dcterms:W3CDTF">2016-11-13T04:27:56Z</dcterms:created>
  <dcterms:modified xsi:type="dcterms:W3CDTF">2025-03-27T11:42:12Z</dcterms:modified>
</cp:coreProperties>
</file>